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 codeName="{EFFCB103-AD96-A003-248E-DF2DB03C906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louded\Desktop\Lezioni BP, Budget Cassa, Crisi e Book Cooking\Business Plan\Rev12 luglio2018\"/>
    </mc:Choice>
  </mc:AlternateContent>
  <xr:revisionPtr revIDLastSave="0" documentId="13_ncr:1_{54A56C85-0A58-4148-AFFA-B4A6DC557AEE}" xr6:coauthVersionLast="34" xr6:coauthVersionMax="34" xr10:uidLastSave="{00000000-0000-0000-0000-000000000000}"/>
  <bookViews>
    <workbookView xWindow="0" yWindow="48" windowWidth="15312" windowHeight="7992" xr2:uid="{00000000-000D-0000-FFFF-FFFF00000000}"/>
  </bookViews>
  <sheets>
    <sheet name="Fasi 1-5" sheetId="1" r:id="rId1"/>
    <sheet name="IVA" sheetId="9" r:id="rId2"/>
    <sheet name="Fase 6" sheetId="2" r:id="rId3"/>
    <sheet name="Fase 7 - 7c-d" sheetId="3" r:id="rId4"/>
    <sheet name="Fase 7b" sheetId="8" r:id="rId5"/>
    <sheet name="Fase 8" sheetId="7" r:id="rId6"/>
    <sheet name="Fase 9" sheetId="4" r:id="rId7"/>
    <sheet name="Fase 10" sheetId="5" r:id="rId8"/>
  </sheets>
  <calcPr calcId="179017"/>
</workbook>
</file>

<file path=xl/calcChain.xml><?xml version="1.0" encoding="utf-8"?>
<calcChain xmlns="http://schemas.openxmlformats.org/spreadsheetml/2006/main">
  <c r="D12" i="2" l="1"/>
  <c r="D30" i="3" l="1"/>
  <c r="D29" i="3"/>
  <c r="G11" i="7" l="1"/>
  <c r="D31" i="1" l="1"/>
  <c r="E31" i="1" s="1"/>
  <c r="D30" i="1"/>
  <c r="E30" i="1" s="1"/>
  <c r="D29" i="1"/>
  <c r="E29" i="1" s="1"/>
  <c r="C31" i="1"/>
  <c r="C30" i="1"/>
  <c r="C29" i="1"/>
  <c r="C32" i="1"/>
  <c r="F29" i="1" l="1"/>
  <c r="D32" i="1"/>
  <c r="F31" i="1"/>
  <c r="C14" i="9"/>
  <c r="C28" i="9" l="1"/>
  <c r="D18" i="9" l="1"/>
  <c r="D17" i="9"/>
  <c r="D16" i="9"/>
  <c r="C21" i="8" l="1"/>
  <c r="C8" i="7"/>
  <c r="D14" i="3"/>
  <c r="D15" i="3"/>
  <c r="D16" i="3"/>
  <c r="D17" i="3"/>
  <c r="D13" i="3"/>
  <c r="C14" i="3"/>
  <c r="C15" i="3"/>
  <c r="C16" i="3"/>
  <c r="C17" i="3"/>
  <c r="C13" i="3"/>
  <c r="C8" i="3"/>
  <c r="C9" i="3"/>
  <c r="C10" i="3"/>
  <c r="C7" i="3"/>
  <c r="G12" i="2"/>
  <c r="C13" i="2"/>
  <c r="C13" i="7" s="1"/>
  <c r="C11" i="2"/>
  <c r="C11" i="7" s="1"/>
  <c r="C10" i="2"/>
  <c r="C10" i="7" s="1"/>
  <c r="C9" i="2"/>
  <c r="C9" i="7" s="1"/>
  <c r="C5" i="2"/>
  <c r="C5" i="7" s="1"/>
  <c r="D5" i="2"/>
  <c r="C6" i="2"/>
  <c r="C6" i="7" s="1"/>
  <c r="D6" i="2"/>
  <c r="D4" i="2"/>
  <c r="C4" i="2"/>
  <c r="C4" i="7" s="1"/>
  <c r="E21" i="1"/>
  <c r="E4" i="1"/>
  <c r="D6" i="7" s="1"/>
  <c r="E3" i="1"/>
  <c r="D5" i="7" s="1"/>
  <c r="E2" i="1"/>
  <c r="D4" i="7" s="1"/>
  <c r="E20" i="1"/>
  <c r="E22" i="1"/>
  <c r="E19" i="1"/>
  <c r="D15" i="1"/>
  <c r="D5" i="1"/>
  <c r="G4" i="2" s="1"/>
  <c r="D23" i="1"/>
  <c r="D40" i="1" l="1"/>
  <c r="E23" i="1"/>
  <c r="C3" i="9"/>
  <c r="C18" i="8"/>
  <c r="E5" i="1"/>
  <c r="D20" i="3" s="1"/>
  <c r="C12" i="8" s="1"/>
  <c r="D22" i="3"/>
  <c r="D44" i="1"/>
  <c r="C14" i="8"/>
  <c r="C15" i="8" s="1"/>
  <c r="D24" i="1"/>
  <c r="E24" i="1" s="1"/>
  <c r="D3" i="5"/>
  <c r="D18" i="3"/>
  <c r="D3" i="7"/>
  <c r="D13" i="4" s="1"/>
  <c r="D14" i="4" s="1"/>
  <c r="D3" i="2"/>
  <c r="E32" i="1" l="1"/>
  <c r="D33" i="1"/>
  <c r="E33" i="1" s="1"/>
  <c r="D11" i="4"/>
  <c r="D15" i="4" s="1"/>
  <c r="C16" i="8"/>
  <c r="G4" i="7"/>
  <c r="C17" i="8"/>
  <c r="C19" i="8" s="1"/>
  <c r="F33" i="1"/>
  <c r="D37" i="1"/>
  <c r="D38" i="1" s="1"/>
  <c r="D2" i="5" s="1"/>
  <c r="E46" i="1" l="1"/>
  <c r="D52" i="1" l="1"/>
  <c r="D53" i="1" s="1"/>
  <c r="D11" i="2" s="1"/>
  <c r="D11" i="7" s="1"/>
  <c r="D4" i="3" s="1"/>
  <c r="D4" i="5"/>
  <c r="F36" i="1" l="1"/>
  <c r="D55" i="1"/>
  <c r="D56" i="1" s="1"/>
  <c r="D50" i="1"/>
  <c r="D58" i="1"/>
  <c r="D59" i="1" s="1"/>
  <c r="D13" i="2" s="1"/>
  <c r="D13" i="7" s="1"/>
  <c r="D3" i="3"/>
  <c r="D61" i="1" l="1"/>
  <c r="D9" i="2"/>
  <c r="D24" i="9"/>
  <c r="D30" i="9" s="1"/>
  <c r="D10" i="2"/>
  <c r="D10" i="7" s="1"/>
  <c r="D11" i="3" s="1"/>
  <c r="D10" i="3" s="1"/>
  <c r="D23" i="9" s="1"/>
  <c r="D12" i="9"/>
  <c r="D13" i="9" s="1"/>
  <c r="D14" i="9" s="1"/>
  <c r="F8" i="9" s="1"/>
  <c r="G8" i="9" s="1"/>
  <c r="H8" i="9" s="1"/>
  <c r="I8" i="9" s="1"/>
  <c r="J8" i="9" s="1"/>
  <c r="K8" i="9" s="1"/>
  <c r="L8" i="9" s="1"/>
  <c r="M8" i="9" s="1"/>
  <c r="N8" i="9" s="1"/>
  <c r="D8" i="3"/>
  <c r="D21" i="9" s="1"/>
  <c r="D5" i="3"/>
  <c r="D9" i="3" s="1"/>
  <c r="D22" i="9" s="1"/>
  <c r="D9" i="7" l="1"/>
  <c r="D7" i="3"/>
  <c r="D12" i="3" l="1"/>
  <c r="D19" i="3" s="1"/>
  <c r="D20" i="9"/>
  <c r="D26" i="9" s="1"/>
  <c r="D27" i="9" s="1"/>
  <c r="D28" i="9" s="1"/>
  <c r="D7" i="9" l="1"/>
  <c r="E7" i="9" s="1"/>
  <c r="F7" i="9" s="1"/>
  <c r="G7" i="9" s="1"/>
  <c r="H7" i="9" s="1"/>
  <c r="I7" i="9" s="1"/>
  <c r="J7" i="9" s="1"/>
  <c r="K7" i="9" s="1"/>
  <c r="L7" i="9" s="1"/>
  <c r="M7" i="9" s="1"/>
  <c r="N7" i="9" s="1"/>
  <c r="C7" i="9"/>
  <c r="C9" i="9" s="1"/>
  <c r="D4" i="4"/>
  <c r="C7" i="8"/>
  <c r="D21" i="3"/>
  <c r="D9" i="9" l="1"/>
  <c r="E9" i="9" s="1"/>
  <c r="F9" i="9" s="1"/>
  <c r="G9" i="9" s="1"/>
  <c r="H9" i="9" s="1"/>
  <c r="I9" i="9" s="1"/>
  <c r="J9" i="9" s="1"/>
  <c r="K9" i="9" s="1"/>
  <c r="L9" i="9" s="1"/>
  <c r="M9" i="9" s="1"/>
  <c r="N9" i="9" s="1"/>
  <c r="D12" i="7" s="1"/>
  <c r="D8" i="7" s="1"/>
  <c r="D8" i="2" l="1"/>
  <c r="D15" i="2" s="1"/>
  <c r="G5" i="2" s="1"/>
  <c r="G15" i="2" s="1"/>
  <c r="D14" i="7"/>
  <c r="C9" i="8"/>
  <c r="C10" i="8" s="1"/>
  <c r="C11" i="8" s="1"/>
  <c r="C23" i="8" s="1"/>
  <c r="C25" i="8" s="1"/>
  <c r="D6" i="4"/>
  <c r="G3" i="2" l="1"/>
  <c r="D7" i="4"/>
  <c r="D9" i="4" s="1"/>
  <c r="D17" i="4" s="1"/>
  <c r="C27" i="8"/>
  <c r="E42" i="1" l="1"/>
  <c r="F42" i="1" s="1"/>
  <c r="D25" i="3"/>
  <c r="C29" i="8"/>
  <c r="G5" i="7" s="1"/>
  <c r="G3" i="7" s="1"/>
  <c r="D5" i="5" l="1"/>
  <c r="D19" i="4"/>
  <c r="D26" i="3"/>
  <c r="D21" i="4"/>
  <c r="D6" i="5"/>
  <c r="D22" i="4" l="1"/>
  <c r="D23" i="4" s="1"/>
  <c r="G8" i="7" l="1"/>
  <c r="D27" i="4"/>
  <c r="G12" i="7"/>
  <c r="G10" i="7" s="1"/>
  <c r="G14" i="7" l="1"/>
  <c r="D29" i="4"/>
  <c r="D33" i="4"/>
  <c r="D30" i="4" l="1"/>
  <c r="D31" i="4" s="1"/>
  <c r="D35" i="4"/>
  <c r="D36" i="4" s="1"/>
  <c r="D37" i="4" s="1"/>
</calcChain>
</file>

<file path=xl/sharedStrings.xml><?xml version="1.0" encoding="utf-8"?>
<sst xmlns="http://schemas.openxmlformats.org/spreadsheetml/2006/main" count="208" uniqueCount="175">
  <si>
    <t>Piano Investimenti</t>
  </si>
  <si>
    <t>Brevetti</t>
  </si>
  <si>
    <t>Ammortamenti Annui</t>
  </si>
  <si>
    <t>Costi Fissi Industriali</t>
  </si>
  <si>
    <t>Costo del lavoro</t>
  </si>
  <si>
    <t>Utenze</t>
  </si>
  <si>
    <t>Manutenzioni</t>
  </si>
  <si>
    <t>Imballaggi</t>
  </si>
  <si>
    <t>Consulenze</t>
  </si>
  <si>
    <t>Provvigioni</t>
  </si>
  <si>
    <t>Totale</t>
  </si>
  <si>
    <t>Uscite Finanziarie Fisse</t>
  </si>
  <si>
    <t>Costi Fissi</t>
  </si>
  <si>
    <t>Finanziamento Piano Investimenti</t>
  </si>
  <si>
    <t>Somma Flussi in Uscita</t>
  </si>
  <si>
    <t>Break Even Finanziario</t>
  </si>
  <si>
    <t>Fatturato</t>
  </si>
  <si>
    <t>Crediti V/Clienti</t>
  </si>
  <si>
    <t>Magazzino P. Finito</t>
  </si>
  <si>
    <t>Debiti V/Fornitori</t>
  </si>
  <si>
    <t>Stima CCNC Attivo</t>
  </si>
  <si>
    <t>Stima CCNC Passivo</t>
  </si>
  <si>
    <t>CCNC</t>
  </si>
  <si>
    <t>Attivo Immobilizzato</t>
  </si>
  <si>
    <t>Totale Investimenti</t>
  </si>
  <si>
    <t>Equity</t>
  </si>
  <si>
    <t>Totale Coperture</t>
  </si>
  <si>
    <t>Costi Variabili</t>
  </si>
  <si>
    <t>Ammortamenti</t>
  </si>
  <si>
    <t>Interessi passivi a breve</t>
  </si>
  <si>
    <t>Interessi passivi a lungo</t>
  </si>
  <si>
    <t>Utile Ante Imposte</t>
  </si>
  <si>
    <t>Imposte</t>
  </si>
  <si>
    <t>Utile Netto</t>
  </si>
  <si>
    <t>Impianti</t>
  </si>
  <si>
    <t>Attrezzature</t>
  </si>
  <si>
    <t>Importo</t>
  </si>
  <si>
    <t>Assicurazioni</t>
  </si>
  <si>
    <t>Costi Variabili Unitari</t>
  </si>
  <si>
    <t>Ricavo per Metro Tessuto Greggio</t>
  </si>
  <si>
    <t>Costo del Filato</t>
  </si>
  <si>
    <t>Costo dell'energia</t>
  </si>
  <si>
    <t>Tot. Costi Variabili</t>
  </si>
  <si>
    <t>M.d.C. Unitario</t>
  </si>
  <si>
    <t>Incidenza sul prezzo di vendita</t>
  </si>
  <si>
    <t>Rata</t>
  </si>
  <si>
    <t>Interessi</t>
  </si>
  <si>
    <t>Quota Capitale</t>
  </si>
  <si>
    <t>Magazzino Mat. Prima</t>
  </si>
  <si>
    <t>Costi Fissi Operativi</t>
  </si>
  <si>
    <t>Fatturato Giornaliero</t>
  </si>
  <si>
    <t>Fatturato/365</t>
  </si>
  <si>
    <t>Acquisti M.P. Giornalieri</t>
  </si>
  <si>
    <t>Costo del Venduto Giornaliero</t>
  </si>
  <si>
    <t>Acquisti Giornalieri</t>
  </si>
  <si>
    <t>Investimenti e Coperture al Momento 0</t>
  </si>
  <si>
    <t>Capitale Circolante</t>
  </si>
  <si>
    <t>Pos. Finanziaria Netta a M/L</t>
  </si>
  <si>
    <t>Pos. Finanziaria Netta a Breve</t>
  </si>
  <si>
    <t>Posizione Finanziaria Netta</t>
  </si>
  <si>
    <t>Mezzi Propri</t>
  </si>
  <si>
    <t>Posizione Tributaria Netta</t>
  </si>
  <si>
    <t>EBITDA/MOL</t>
  </si>
  <si>
    <t>Conto Economico al Momento 1</t>
  </si>
  <si>
    <t>EBIT/Red.Operativo</t>
  </si>
  <si>
    <t>Finanziamento (7 anni, 5%)</t>
  </si>
  <si>
    <t>Investimenti e Coperture al Momento 1</t>
  </si>
  <si>
    <t>EBITDA/M.O.L.</t>
  </si>
  <si>
    <t>CCNC Iniziale</t>
  </si>
  <si>
    <t>CCNC Finale</t>
  </si>
  <si>
    <t>Variazione Circolante</t>
  </si>
  <si>
    <t>CASH FLOW OPERATIVO</t>
  </si>
  <si>
    <t>Investimenti Iniziali</t>
  </si>
  <si>
    <t>Investimenti Finali</t>
  </si>
  <si>
    <t>Investimenti a patrimonio</t>
  </si>
  <si>
    <t>Flusso di Cassa per investimenti</t>
  </si>
  <si>
    <t>CASH FLOW DISPONIBILE</t>
  </si>
  <si>
    <t>Interessi Passivi netti</t>
  </si>
  <si>
    <t>PFN Iniziale</t>
  </si>
  <si>
    <t>PFN Finale</t>
  </si>
  <si>
    <t>Variazione dell'indebitamento finanziario</t>
  </si>
  <si>
    <t>Cash Flow per il servizio del debito</t>
  </si>
  <si>
    <t>Cash Flow per la gestione straordinaria</t>
  </si>
  <si>
    <t>Imposte d'esercizio</t>
  </si>
  <si>
    <t>PTN Iniziale</t>
  </si>
  <si>
    <t>PTN Finale</t>
  </si>
  <si>
    <t>Variazione debiti fiscali</t>
  </si>
  <si>
    <t>Cash Flow Fiscale</t>
  </si>
  <si>
    <t>Utile</t>
  </si>
  <si>
    <t>Equity Iniziale</t>
  </si>
  <si>
    <t>Equity Finale</t>
  </si>
  <si>
    <t>Variazione dei mezzi propri</t>
  </si>
  <si>
    <t>Anno 1</t>
  </si>
  <si>
    <t>MdC</t>
  </si>
  <si>
    <t>PFN</t>
  </si>
  <si>
    <t>Interessi Passivi</t>
  </si>
  <si>
    <t>Fase 1</t>
  </si>
  <si>
    <t>Fase 2</t>
  </si>
  <si>
    <t>Fase 3</t>
  </si>
  <si>
    <t>Fase 4</t>
  </si>
  <si>
    <t>gg</t>
  </si>
  <si>
    <t>Fase 5</t>
  </si>
  <si>
    <t>Stima primo break even</t>
  </si>
  <si>
    <t>Fase 6</t>
  </si>
  <si>
    <t>Fase 7a</t>
  </si>
  <si>
    <t>Fase 7b</t>
  </si>
  <si>
    <t>Fase 7c</t>
  </si>
  <si>
    <t>Interessi Passivi a breve (Fase 7b)</t>
  </si>
  <si>
    <t>su PFN a Breve Iniziale</t>
  </si>
  <si>
    <t>Fase 8</t>
  </si>
  <si>
    <t>Fase 10</t>
  </si>
  <si>
    <t>Fase 9</t>
  </si>
  <si>
    <t>Rendiconto Finanziario (Determ. Cash Flow)</t>
  </si>
  <si>
    <t>Proxy PFN Finale</t>
  </si>
  <si>
    <t>Flussi di Cassa</t>
  </si>
  <si>
    <t>Mol</t>
  </si>
  <si>
    <t>Delta CCNC</t>
  </si>
  <si>
    <t>A</t>
  </si>
  <si>
    <t>Cash Flow operativo</t>
  </si>
  <si>
    <t>Investimenti Netti Iniziali</t>
  </si>
  <si>
    <t>Investimenti Netti Finali</t>
  </si>
  <si>
    <t>Delta Investimenti</t>
  </si>
  <si>
    <t>B</t>
  </si>
  <si>
    <t>Flusso per Investimenti</t>
  </si>
  <si>
    <t>Flusso per Debito a Medio Lungo</t>
  </si>
  <si>
    <t>Erogazioni a medio lungo</t>
  </si>
  <si>
    <t>C</t>
  </si>
  <si>
    <t>Flusso netto debito a M/L</t>
  </si>
  <si>
    <t>D</t>
  </si>
  <si>
    <t>Flussi in uscita</t>
  </si>
  <si>
    <t>1+2</t>
  </si>
  <si>
    <t>PFN a Breve Finale pre Oneri Finanziari</t>
  </si>
  <si>
    <t>Oneri Finanziari</t>
  </si>
  <si>
    <t>PFN a Breve Finale post Oneri Finanziari</t>
  </si>
  <si>
    <t>E</t>
  </si>
  <si>
    <t>Flusso Equity</t>
  </si>
  <si>
    <t>2 = A+B+C+D+E</t>
  </si>
  <si>
    <t>Iva su Investimenti</t>
  </si>
  <si>
    <t>Momento 0</t>
  </si>
  <si>
    <t>Sviluppo Iva Mensile</t>
  </si>
  <si>
    <t>Credito</t>
  </si>
  <si>
    <t>Debito</t>
  </si>
  <si>
    <t>Saldo a Credito</t>
  </si>
  <si>
    <t>a Credito</t>
  </si>
  <si>
    <t>Credito Iva</t>
  </si>
  <si>
    <t>Acquisti ad Iva Fissi</t>
  </si>
  <si>
    <t>Acquisti ad Iva Variabili</t>
  </si>
  <si>
    <t>Totale/12</t>
  </si>
  <si>
    <t>Valore della Produzione</t>
  </si>
  <si>
    <t>Variazione Magazzino P.F.</t>
  </si>
  <si>
    <t>Variazione Magazzino M.P.</t>
  </si>
  <si>
    <t>Incidenza su 100%</t>
  </si>
  <si>
    <t>Incidenza su magazzino M.P.</t>
  </si>
  <si>
    <t>Aliquota Iva in vigore</t>
  </si>
  <si>
    <t>Fatturato/9</t>
  </si>
  <si>
    <t>(Le vendite partono in differita)</t>
  </si>
  <si>
    <t>(Immediati)</t>
  </si>
  <si>
    <t>Acquisti per magazzino M.P.</t>
  </si>
  <si>
    <t>Totale (netto magazzino M.P.)</t>
  </si>
  <si>
    <t>Iva su Acquisto magazzino M.P.</t>
  </si>
  <si>
    <t>Picco credito Iva</t>
  </si>
  <si>
    <t>(caricata su mese 1)</t>
  </si>
  <si>
    <t>Margine di Produzione</t>
  </si>
  <si>
    <t>Costo Industriale pieno per Metro T.G.</t>
  </si>
  <si>
    <t>M.d.P. Unitario</t>
  </si>
  <si>
    <t>Ponderazione Margini per calcolo Valore della Produzione di Break Even</t>
  </si>
  <si>
    <t>Fase 3b-3c</t>
  </si>
  <si>
    <t>M.d.c. Ponderato</t>
  </si>
  <si>
    <t>PESI</t>
  </si>
  <si>
    <t>Peso Vendite</t>
  </si>
  <si>
    <t>Peso Delta Magazzino Prodotto Finito</t>
  </si>
  <si>
    <t>CASH FLOW DALLA PROPRIETA'</t>
  </si>
  <si>
    <t>Utile dell'esercizio</t>
  </si>
  <si>
    <t>IRES</t>
  </si>
  <si>
    <t>IRAP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</si>
</sst>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_-;\-* #,##0_-;_-* &quot;-&quot;??_-;_-@_-"/>
    <numFmt numFmtId="166" formatCode="0.000%"/>
    <numFmt numFmtId="167" formatCode="_-&quot;€&quot;\ * #,##0.0000_-;\-&quot;€&quot;\ * #,##0.0000_-;_-&quot;€&quot;\ * &quot;-&quot;??_-;_-@_-"/>
    <numFmt numFmtId="168" formatCode="_-&quot;€&quot;\ * #,##0.00000_-;\-&quot;€&quot;\ * #,##0.00000_-;_-&quot;€&quot;\ * &quot;-&quot;??_-;_-@_-"/>
    <numFmt numFmtId="169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9">
    <xf numFmtId="0" fontId="0" fillId="0" borderId="0" xfId="0"/>
    <xf numFmtId="164" fontId="0" fillId="0" borderId="0" xfId="0" applyNumberFormat="1"/>
    <xf numFmtId="44" fontId="1" fillId="0" borderId="0" xfId="3" applyFont="1"/>
    <xf numFmtId="0" fontId="2" fillId="0" borderId="0" xfId="0" applyFont="1"/>
    <xf numFmtId="164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44" fontId="1" fillId="5" borderId="0" xfId="3" applyFont="1" applyFill="1"/>
    <xf numFmtId="0" fontId="2" fillId="5" borderId="0" xfId="0" applyFont="1" applyFill="1"/>
    <xf numFmtId="164" fontId="2" fillId="5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0" fontId="0" fillId="6" borderId="0" xfId="0" applyFill="1"/>
    <xf numFmtId="10" fontId="1" fillId="5" borderId="0" xfId="2" applyNumberFormat="1" applyFont="1" applyFill="1"/>
    <xf numFmtId="10" fontId="2" fillId="5" borderId="0" xfId="2" applyNumberFormat="1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164" fontId="2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164" fontId="0" fillId="5" borderId="0" xfId="0" applyNumberFormat="1" applyFont="1" applyFill="1"/>
    <xf numFmtId="0" fontId="2" fillId="8" borderId="0" xfId="0" applyFont="1" applyFill="1" applyAlignment="1">
      <alignment horizontal="right"/>
    </xf>
    <xf numFmtId="164" fontId="2" fillId="8" borderId="0" xfId="0" applyNumberFormat="1" applyFont="1" applyFill="1"/>
    <xf numFmtId="0" fontId="0" fillId="8" borderId="0" xfId="0" applyFill="1"/>
    <xf numFmtId="0" fontId="2" fillId="10" borderId="0" xfId="0" applyFont="1" applyFill="1" applyAlignment="1">
      <alignment horizontal="right"/>
    </xf>
    <xf numFmtId="0" fontId="2" fillId="10" borderId="0" xfId="0" applyFont="1" applyFill="1"/>
    <xf numFmtId="164" fontId="2" fillId="11" borderId="0" xfId="0" applyNumberFormat="1" applyFont="1" applyFill="1"/>
    <xf numFmtId="0" fontId="0" fillId="12" borderId="0" xfId="0" applyFill="1"/>
    <xf numFmtId="164" fontId="2" fillId="12" borderId="0" xfId="0" applyNumberFormat="1" applyFont="1" applyFill="1"/>
    <xf numFmtId="0" fontId="0" fillId="13" borderId="0" xfId="0" applyFill="1"/>
    <xf numFmtId="164" fontId="0" fillId="13" borderId="0" xfId="0" applyNumberFormat="1" applyFont="1" applyFill="1"/>
    <xf numFmtId="0" fontId="2" fillId="12" borderId="0" xfId="0" applyFont="1" applyFill="1"/>
    <xf numFmtId="0" fontId="0" fillId="11" borderId="0" xfId="0" applyFill="1"/>
    <xf numFmtId="0" fontId="0" fillId="14" borderId="0" xfId="0" applyFill="1"/>
    <xf numFmtId="164" fontId="2" fillId="14" borderId="0" xfId="0" applyNumberFormat="1" applyFont="1" applyFill="1"/>
    <xf numFmtId="164" fontId="0" fillId="14" borderId="0" xfId="0" applyNumberFormat="1" applyFont="1" applyFill="1"/>
    <xf numFmtId="0" fontId="4" fillId="0" borderId="0" xfId="0" applyFont="1"/>
    <xf numFmtId="44" fontId="2" fillId="5" borderId="0" xfId="3" applyFont="1" applyFill="1"/>
    <xf numFmtId="43" fontId="1" fillId="5" borderId="0" xfId="1" applyFont="1" applyFill="1"/>
    <xf numFmtId="0" fontId="4" fillId="13" borderId="0" xfId="0" applyFont="1" applyFill="1"/>
    <xf numFmtId="44" fontId="4" fillId="13" borderId="0" xfId="3" applyFont="1" applyFill="1"/>
    <xf numFmtId="44" fontId="2" fillId="7" borderId="0" xfId="3" applyFont="1" applyFill="1"/>
    <xf numFmtId="0" fontId="0" fillId="5" borderId="0" xfId="0" applyFont="1" applyFill="1"/>
    <xf numFmtId="44" fontId="1" fillId="5" borderId="0" xfId="3" applyFont="1" applyFill="1"/>
    <xf numFmtId="44" fontId="2" fillId="12" borderId="0" xfId="3" applyFont="1" applyFill="1"/>
    <xf numFmtId="0" fontId="2" fillId="15" borderId="0" xfId="0" applyFont="1" applyFill="1"/>
    <xf numFmtId="44" fontId="2" fillId="15" borderId="0" xfId="3" applyFont="1" applyFill="1"/>
    <xf numFmtId="44" fontId="2" fillId="8" borderId="0" xfId="3" applyFont="1" applyFill="1"/>
    <xf numFmtId="0" fontId="4" fillId="15" borderId="0" xfId="0" applyFont="1" applyFill="1"/>
    <xf numFmtId="44" fontId="4" fillId="15" borderId="0" xfId="3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13" borderId="0" xfId="0" applyFont="1" applyFill="1"/>
    <xf numFmtId="164" fontId="2" fillId="13" borderId="0" xfId="0" applyNumberFormat="1" applyFont="1" applyFill="1"/>
    <xf numFmtId="0" fontId="2" fillId="5" borderId="0" xfId="0" applyFont="1" applyFill="1" applyAlignment="1">
      <alignment horizontal="left"/>
    </xf>
    <xf numFmtId="0" fontId="2" fillId="14" borderId="0" xfId="0" applyFont="1" applyFill="1"/>
    <xf numFmtId="0" fontId="2" fillId="11" borderId="0" xfId="0" applyFont="1" applyFill="1"/>
    <xf numFmtId="0" fontId="0" fillId="5" borderId="0" xfId="0" applyFill="1" applyBorder="1"/>
    <xf numFmtId="0" fontId="2" fillId="5" borderId="0" xfId="0" applyFont="1" applyFill="1" applyBorder="1"/>
    <xf numFmtId="44" fontId="2" fillId="5" borderId="0" xfId="3" applyFont="1" applyFill="1" applyBorder="1"/>
    <xf numFmtId="0" fontId="8" fillId="5" borderId="0" xfId="0" applyFont="1" applyFill="1"/>
    <xf numFmtId="10" fontId="0" fillId="5" borderId="0" xfId="0" applyNumberFormat="1" applyFill="1"/>
    <xf numFmtId="8" fontId="0" fillId="5" borderId="0" xfId="0" applyNumberFormat="1" applyFill="1"/>
    <xf numFmtId="0" fontId="4" fillId="5" borderId="0" xfId="0" applyFont="1" applyFill="1"/>
    <xf numFmtId="9" fontId="2" fillId="5" borderId="0" xfId="0" applyNumberFormat="1" applyFont="1" applyFill="1"/>
    <xf numFmtId="0" fontId="2" fillId="5" borderId="0" xfId="0" applyFont="1" applyFill="1" applyAlignment="1">
      <alignment horizontal="center"/>
    </xf>
    <xf numFmtId="44" fontId="0" fillId="5" borderId="0" xfId="0" applyNumberFormat="1" applyFill="1"/>
    <xf numFmtId="44" fontId="2" fillId="5" borderId="0" xfId="0" applyNumberFormat="1" applyFont="1" applyFill="1"/>
    <xf numFmtId="0" fontId="7" fillId="16" borderId="0" xfId="0" applyFont="1" applyFill="1"/>
    <xf numFmtId="0" fontId="9" fillId="16" borderId="0" xfId="0" applyFont="1" applyFill="1"/>
    <xf numFmtId="164" fontId="2" fillId="5" borderId="0" xfId="0" applyNumberFormat="1" applyFont="1" applyFill="1" applyAlignment="1">
      <alignment horizontal="center"/>
    </xf>
    <xf numFmtId="44" fontId="8" fillId="5" borderId="0" xfId="3" applyFont="1" applyFill="1"/>
    <xf numFmtId="44" fontId="1" fillId="0" borderId="0" xfId="3" applyFont="1"/>
    <xf numFmtId="165" fontId="1" fillId="5" borderId="0" xfId="1" applyNumberFormat="1" applyFont="1" applyFill="1"/>
    <xf numFmtId="165" fontId="1" fillId="5" borderId="0" xfId="1" applyNumberFormat="1" applyFont="1" applyFill="1"/>
    <xf numFmtId="0" fontId="0" fillId="17" borderId="0" xfId="0" applyFill="1"/>
    <xf numFmtId="0" fontId="2" fillId="17" borderId="0" xfId="0" applyFont="1" applyFill="1"/>
    <xf numFmtId="44" fontId="2" fillId="17" borderId="0" xfId="3" applyFont="1" applyFill="1" applyAlignment="1">
      <alignment horizontal="center"/>
    </xf>
    <xf numFmtId="164" fontId="2" fillId="17" borderId="0" xfId="0" applyNumberFormat="1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10" fontId="2" fillId="8" borderId="0" xfId="0" applyNumberFormat="1" applyFont="1" applyFill="1" applyAlignment="1">
      <alignment horizontal="center"/>
    </xf>
    <xf numFmtId="44" fontId="2" fillId="8" borderId="0" xfId="3" applyFont="1" applyFill="1" applyAlignment="1">
      <alignment horizontal="center"/>
    </xf>
    <xf numFmtId="9" fontId="0" fillId="5" borderId="0" xfId="2" applyFont="1" applyFill="1"/>
    <xf numFmtId="10" fontId="0" fillId="5" borderId="0" xfId="2" applyNumberFormat="1" applyFont="1" applyFill="1"/>
    <xf numFmtId="10" fontId="1" fillId="5" borderId="0" xfId="3" applyNumberFormat="1" applyFont="1" applyFill="1"/>
    <xf numFmtId="0" fontId="2" fillId="3" borderId="0" xfId="0" applyFont="1" applyFill="1" applyAlignment="1">
      <alignment horizontal="center"/>
    </xf>
    <xf numFmtId="10" fontId="2" fillId="5" borderId="0" xfId="0" applyNumberFormat="1" applyFont="1" applyFill="1"/>
    <xf numFmtId="44" fontId="2" fillId="5" borderId="0" xfId="3" applyFont="1" applyFill="1" applyAlignment="1">
      <alignment horizontal="center"/>
    </xf>
    <xf numFmtId="9" fontId="2" fillId="5" borderId="0" xfId="3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167" fontId="2" fillId="5" borderId="0" xfId="3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167" fontId="2" fillId="5" borderId="0" xfId="3" applyNumberFormat="1" applyFont="1" applyFill="1"/>
    <xf numFmtId="0" fontId="8" fillId="5" borderId="0" xfId="0" applyFont="1" applyFill="1" applyAlignment="1">
      <alignment horizontal="center"/>
    </xf>
    <xf numFmtId="164" fontId="8" fillId="13" borderId="0" xfId="0" applyNumberFormat="1" applyFont="1" applyFill="1"/>
    <xf numFmtId="0" fontId="8" fillId="13" borderId="0" xfId="0" applyFont="1" applyFill="1" applyAlignment="1">
      <alignment horizontal="center"/>
    </xf>
    <xf numFmtId="0" fontId="2" fillId="20" borderId="0" xfId="0" applyFont="1" applyFill="1"/>
    <xf numFmtId="164" fontId="0" fillId="20" borderId="0" xfId="0" applyNumberFormat="1" applyFill="1"/>
    <xf numFmtId="10" fontId="0" fillId="5" borderId="0" xfId="2" applyNumberFormat="1" applyFont="1" applyFill="1" applyAlignment="1">
      <alignment horizontal="right"/>
    </xf>
    <xf numFmtId="10" fontId="2" fillId="5" borderId="0" xfId="2" applyNumberFormat="1" applyFont="1" applyFill="1" applyAlignment="1">
      <alignment horizontal="right"/>
    </xf>
    <xf numFmtId="10" fontId="8" fillId="5" borderId="0" xfId="2" applyNumberFormat="1" applyFont="1" applyFill="1"/>
    <xf numFmtId="10" fontId="8" fillId="5" borderId="0" xfId="2" applyNumberFormat="1" applyFont="1" applyFill="1" applyAlignment="1">
      <alignment horizontal="right"/>
    </xf>
    <xf numFmtId="44" fontId="2" fillId="5" borderId="0" xfId="3" applyFont="1" applyFill="1" applyAlignment="1">
      <alignment horizontal="right"/>
    </xf>
    <xf numFmtId="44" fontId="0" fillId="5" borderId="0" xfId="0" applyNumberFormat="1" applyFont="1" applyFill="1" applyAlignment="1">
      <alignment horizontal="right"/>
    </xf>
    <xf numFmtId="44" fontId="1" fillId="5" borderId="0" xfId="3" applyNumberFormat="1" applyFont="1" applyFill="1"/>
    <xf numFmtId="164" fontId="2" fillId="20" borderId="0" xfId="0" applyNumberFormat="1" applyFont="1" applyFill="1"/>
    <xf numFmtId="0" fontId="0" fillId="13" borderId="0" xfId="0" applyFill="1" applyAlignment="1">
      <alignment horizontal="center"/>
    </xf>
    <xf numFmtId="10" fontId="0" fillId="0" borderId="0" xfId="2" applyNumberFormat="1" applyFont="1"/>
    <xf numFmtId="44" fontId="0" fillId="5" borderId="0" xfId="3" applyFont="1" applyFill="1"/>
    <xf numFmtId="169" fontId="0" fillId="5" borderId="0" xfId="0" applyNumberFormat="1" applyFill="1"/>
    <xf numFmtId="168" fontId="2" fillId="5" borderId="0" xfId="0" applyNumberFormat="1" applyFont="1" applyFill="1"/>
    <xf numFmtId="166" fontId="0" fillId="5" borderId="0" xfId="2" applyNumberFormat="1" applyFont="1" applyFill="1"/>
    <xf numFmtId="166" fontId="2" fillId="5" borderId="0" xfId="2" applyNumberFormat="1" applyFont="1" applyFill="1"/>
    <xf numFmtId="164" fontId="2" fillId="0" borderId="0" xfId="0" applyNumberFormat="1" applyFont="1" applyAlignment="1">
      <alignment horizontal="center"/>
    </xf>
    <xf numFmtId="0" fontId="0" fillId="5" borderId="0" xfId="0" applyFont="1" applyFill="1" applyBorder="1"/>
    <xf numFmtId="0" fontId="0" fillId="0" borderId="0" xfId="0" applyFont="1" applyBorder="1"/>
    <xf numFmtId="0" fontId="5" fillId="5" borderId="0" xfId="0" applyFont="1" applyFill="1" applyBorder="1"/>
    <xf numFmtId="14" fontId="5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3" fontId="6" fillId="5" borderId="0" xfId="0" applyNumberFormat="1" applyFont="1" applyFill="1" applyBorder="1"/>
    <xf numFmtId="3" fontId="5" fillId="5" borderId="0" xfId="0" applyNumberFormat="1" applyFont="1" applyFill="1" applyBorder="1"/>
    <xf numFmtId="0" fontId="2" fillId="5" borderId="0" xfId="0" applyFont="1" applyFill="1" applyBorder="1" applyAlignment="1">
      <alignment horizontal="center"/>
    </xf>
    <xf numFmtId="0" fontId="7" fillId="20" borderId="0" xfId="0" applyFont="1" applyFill="1" applyBorder="1"/>
    <xf numFmtId="3" fontId="7" fillId="20" borderId="0" xfId="0" applyNumberFormat="1" applyFont="1" applyFill="1" applyBorder="1"/>
    <xf numFmtId="164" fontId="2" fillId="22" borderId="0" xfId="0" applyNumberFormat="1" applyFont="1" applyFill="1"/>
    <xf numFmtId="44" fontId="3" fillId="22" borderId="0" xfId="3" applyFont="1" applyFill="1"/>
    <xf numFmtId="10" fontId="0" fillId="22" borderId="0" xfId="2" applyNumberFormat="1" applyFont="1" applyFill="1"/>
    <xf numFmtId="10" fontId="2" fillId="22" borderId="0" xfId="2" applyNumberFormat="1" applyFont="1" applyFill="1" applyAlignment="1">
      <alignment horizontal="right"/>
    </xf>
    <xf numFmtId="164" fontId="0" fillId="22" borderId="0" xfId="0" applyNumberFormat="1" applyFont="1" applyFill="1"/>
    <xf numFmtId="0" fontId="10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11" fillId="21" borderId="0" xfId="0" applyFont="1" applyFill="1" applyBorder="1" applyAlignment="1">
      <alignment horizontal="center" vertical="center" wrapText="1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40</xdr:row>
          <xdr:rowOff>160020</xdr:rowOff>
        </xdr:from>
        <xdr:to>
          <xdr:col>7</xdr:col>
          <xdr:colOff>373380</xdr:colOff>
          <xdr:row>42</xdr:row>
          <xdr:rowOff>49530</xdr:rowOff>
        </xdr:to>
        <xdr:sp macro="" textlink="">
          <xdr:nvSpPr>
            <xdr:cNvPr id="2073" name="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Interessi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34</xdr:row>
          <xdr:rowOff>201930</xdr:rowOff>
        </xdr:from>
        <xdr:to>
          <xdr:col>7</xdr:col>
          <xdr:colOff>449580</xdr:colOff>
          <xdr:row>36</xdr:row>
          <xdr:rowOff>0</xdr:rowOff>
        </xdr:to>
        <xdr:sp macro="" textlink="">
          <xdr:nvSpPr>
            <xdr:cNvPr id="2094" name="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Pesi Mdc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H149"/>
  <sheetViews>
    <sheetView tabSelected="1" zoomScale="130" zoomScaleNormal="130" workbookViewId="0">
      <selection activeCell="D49" sqref="D49"/>
    </sheetView>
  </sheetViews>
  <sheetFormatPr defaultRowHeight="14.4" x14ac:dyDescent="0.55000000000000004"/>
  <cols>
    <col min="1" max="1" width="2.89453125" style="8" customWidth="1"/>
    <col min="2" max="2" width="22.62890625" customWidth="1"/>
    <col min="3" max="3" width="34.15625" bestFit="1" customWidth="1"/>
    <col min="4" max="4" width="16" style="1" bestFit="1" customWidth="1"/>
    <col min="5" max="5" width="30.62890625" bestFit="1" customWidth="1"/>
    <col min="6" max="6" width="26.47265625" customWidth="1"/>
    <col min="7" max="8" width="9.1015625" style="8"/>
    <col min="9" max="9" width="12.5234375" style="8" bestFit="1" customWidth="1"/>
    <col min="10" max="34" width="8.89453125" style="8"/>
  </cols>
  <sheetData>
    <row r="1" spans="2:6" x14ac:dyDescent="0.55000000000000004">
      <c r="B1" s="11" t="s">
        <v>96</v>
      </c>
      <c r="C1" s="6" t="s">
        <v>0</v>
      </c>
      <c r="D1" s="7" t="s">
        <v>36</v>
      </c>
      <c r="E1" s="6" t="s">
        <v>2</v>
      </c>
      <c r="F1" s="8"/>
    </row>
    <row r="2" spans="2:6" x14ac:dyDescent="0.55000000000000004">
      <c r="B2" s="8"/>
      <c r="C2" s="8" t="s">
        <v>1</v>
      </c>
      <c r="D2" s="9">
        <v>500000</v>
      </c>
      <c r="E2" s="10">
        <f>+D2/20</f>
        <v>25000</v>
      </c>
      <c r="F2" s="8"/>
    </row>
    <row r="3" spans="2:6" x14ac:dyDescent="0.55000000000000004">
      <c r="B3" s="8"/>
      <c r="C3" s="8" t="s">
        <v>34</v>
      </c>
      <c r="D3" s="9">
        <v>1000000</v>
      </c>
      <c r="E3" s="10">
        <f>+D3/10</f>
        <v>100000</v>
      </c>
      <c r="F3" s="8"/>
    </row>
    <row r="4" spans="2:6" x14ac:dyDescent="0.55000000000000004">
      <c r="B4" s="8"/>
      <c r="C4" s="8" t="s">
        <v>35</v>
      </c>
      <c r="D4" s="9">
        <v>800000</v>
      </c>
      <c r="E4" s="10">
        <f>+D4/12</f>
        <v>66666.666666666672</v>
      </c>
      <c r="F4" s="8"/>
    </row>
    <row r="5" spans="2:6" x14ac:dyDescent="0.55000000000000004">
      <c r="B5" s="8"/>
      <c r="C5" s="11" t="s">
        <v>10</v>
      </c>
      <c r="D5" s="12">
        <f>SUM(D2:D4)</f>
        <v>2300000</v>
      </c>
      <c r="E5" s="12">
        <f>SUM(E2:E4)</f>
        <v>191666.66666666669</v>
      </c>
      <c r="F5" s="8"/>
    </row>
    <row r="6" spans="2:6" x14ac:dyDescent="0.55000000000000004">
      <c r="B6" s="8"/>
      <c r="C6" s="20"/>
      <c r="D6" s="21" t="s">
        <v>45</v>
      </c>
      <c r="E6" s="21" t="s">
        <v>47</v>
      </c>
      <c r="F6" s="22" t="s">
        <v>46</v>
      </c>
    </row>
    <row r="7" spans="2:6" x14ac:dyDescent="0.55000000000000004">
      <c r="B7" s="8"/>
      <c r="C7" s="11" t="s">
        <v>65</v>
      </c>
      <c r="D7" s="129"/>
      <c r="E7" s="129"/>
      <c r="F7" s="130"/>
    </row>
    <row r="8" spans="2:6" x14ac:dyDescent="0.55000000000000004">
      <c r="B8" s="8"/>
      <c r="C8" s="11"/>
      <c r="D8" s="12"/>
      <c r="E8" s="12"/>
    </row>
    <row r="9" spans="2:6" x14ac:dyDescent="0.55000000000000004">
      <c r="B9" s="11" t="s">
        <v>97</v>
      </c>
      <c r="C9" s="13" t="s">
        <v>3</v>
      </c>
      <c r="D9" s="4" t="s">
        <v>36</v>
      </c>
      <c r="E9" s="8"/>
      <c r="F9" s="8"/>
    </row>
    <row r="10" spans="2:6" x14ac:dyDescent="0.55000000000000004">
      <c r="B10" s="8"/>
      <c r="C10" s="8" t="s">
        <v>4</v>
      </c>
      <c r="D10" s="9">
        <v>200000</v>
      </c>
      <c r="E10" s="8"/>
      <c r="F10" s="8"/>
    </row>
    <row r="11" spans="2:6" x14ac:dyDescent="0.55000000000000004">
      <c r="B11" s="8"/>
      <c r="C11" s="8" t="s">
        <v>5</v>
      </c>
      <c r="D11" s="9">
        <v>10000</v>
      </c>
      <c r="E11" s="8"/>
      <c r="F11" s="8"/>
    </row>
    <row r="12" spans="2:6" x14ac:dyDescent="0.55000000000000004">
      <c r="B12" s="8"/>
      <c r="C12" s="8" t="s">
        <v>6</v>
      </c>
      <c r="D12" s="9">
        <v>50000</v>
      </c>
      <c r="E12" s="8"/>
      <c r="F12" s="8"/>
    </row>
    <row r="13" spans="2:6" x14ac:dyDescent="0.55000000000000004">
      <c r="B13" s="8"/>
      <c r="C13" s="8" t="s">
        <v>37</v>
      </c>
      <c r="D13" s="9">
        <v>25000</v>
      </c>
      <c r="E13" s="8"/>
      <c r="F13" s="8"/>
    </row>
    <row r="14" spans="2:6" x14ac:dyDescent="0.55000000000000004">
      <c r="B14" s="8"/>
      <c r="C14" s="8" t="s">
        <v>8</v>
      </c>
      <c r="D14" s="9">
        <v>30000</v>
      </c>
      <c r="E14" s="8"/>
      <c r="F14" s="8"/>
    </row>
    <row r="15" spans="2:6" x14ac:dyDescent="0.55000000000000004">
      <c r="B15" s="8"/>
      <c r="C15" s="11" t="s">
        <v>10</v>
      </c>
      <c r="D15" s="12">
        <f>SUM(D10:D14)</f>
        <v>315000</v>
      </c>
      <c r="E15" s="8"/>
      <c r="F15" s="8"/>
    </row>
    <row r="16" spans="2:6" x14ac:dyDescent="0.55000000000000004">
      <c r="B16" s="8"/>
      <c r="C16" s="11"/>
      <c r="D16" s="12"/>
      <c r="E16" s="8"/>
      <c r="F16" s="8"/>
    </row>
    <row r="17" spans="1:34" x14ac:dyDescent="0.55000000000000004">
      <c r="B17" s="11" t="s">
        <v>98</v>
      </c>
      <c r="C17" s="14" t="s">
        <v>38</v>
      </c>
      <c r="D17" s="5" t="s">
        <v>36</v>
      </c>
      <c r="E17" s="90" t="s">
        <v>44</v>
      </c>
      <c r="F17" s="8"/>
    </row>
    <row r="18" spans="1:34" x14ac:dyDescent="0.55000000000000004">
      <c r="B18" s="8"/>
      <c r="C18" s="11" t="s">
        <v>39</v>
      </c>
      <c r="D18" s="12">
        <v>3.5</v>
      </c>
      <c r="E18" s="15"/>
      <c r="F18" s="8"/>
    </row>
    <row r="19" spans="1:34" x14ac:dyDescent="0.55000000000000004">
      <c r="B19" s="8"/>
      <c r="C19" s="8" t="s">
        <v>40</v>
      </c>
      <c r="D19" s="9">
        <v>2.5</v>
      </c>
      <c r="E19" s="16">
        <f>+D19/D18</f>
        <v>0.7142857142857143</v>
      </c>
      <c r="F19" s="8"/>
    </row>
    <row r="20" spans="1:34" x14ac:dyDescent="0.55000000000000004">
      <c r="B20" s="8"/>
      <c r="C20" s="8" t="s">
        <v>41</v>
      </c>
      <c r="D20" s="9">
        <v>0.3</v>
      </c>
      <c r="E20" s="16">
        <f>+D20/D18</f>
        <v>8.5714285714285715E-2</v>
      </c>
      <c r="F20" s="8"/>
    </row>
    <row r="21" spans="1:34" x14ac:dyDescent="0.55000000000000004">
      <c r="B21" s="8"/>
      <c r="C21" s="8" t="s">
        <v>9</v>
      </c>
      <c r="D21" s="9">
        <v>0.28000000000000003</v>
      </c>
      <c r="E21" s="16">
        <f>+D21/D18</f>
        <v>0.08</v>
      </c>
      <c r="F21" s="8"/>
    </row>
    <row r="22" spans="1:34" x14ac:dyDescent="0.55000000000000004">
      <c r="B22" s="8"/>
      <c r="C22" s="8" t="s">
        <v>7</v>
      </c>
      <c r="D22" s="9">
        <v>0.1</v>
      </c>
      <c r="E22" s="16">
        <f>+D22/D18</f>
        <v>2.8571428571428574E-2</v>
      </c>
      <c r="F22" s="8"/>
    </row>
    <row r="23" spans="1:34" x14ac:dyDescent="0.55000000000000004">
      <c r="B23" s="8"/>
      <c r="C23" s="11" t="s">
        <v>42</v>
      </c>
      <c r="D23" s="12">
        <f>SUM(D19:D22)</f>
        <v>3.18</v>
      </c>
      <c r="E23" s="17">
        <f>+D23/D18</f>
        <v>0.90857142857142859</v>
      </c>
      <c r="F23" s="8"/>
    </row>
    <row r="24" spans="1:34" x14ac:dyDescent="0.55000000000000004">
      <c r="B24" s="8"/>
      <c r="C24" s="11" t="s">
        <v>43</v>
      </c>
      <c r="D24" s="12">
        <f>+D18-D23</f>
        <v>0.31999999999999984</v>
      </c>
      <c r="E24" s="105">
        <f>+D24/D18</f>
        <v>9.1428571428571387E-2</v>
      </c>
      <c r="F24" s="8"/>
    </row>
    <row r="25" spans="1:34" x14ac:dyDescent="0.55000000000000004">
      <c r="B25" s="8"/>
      <c r="C25" s="8"/>
      <c r="D25" s="9"/>
      <c r="E25" s="23"/>
      <c r="F25" s="95"/>
    </row>
    <row r="26" spans="1:34" x14ac:dyDescent="0.55000000000000004">
      <c r="B26" s="8"/>
      <c r="C26" s="8"/>
      <c r="D26" s="9"/>
      <c r="E26" s="96"/>
      <c r="F26" s="109"/>
    </row>
    <row r="27" spans="1:34" x14ac:dyDescent="0.55000000000000004">
      <c r="B27" s="11" t="s">
        <v>166</v>
      </c>
      <c r="C27" s="101" t="s">
        <v>162</v>
      </c>
      <c r="D27" s="102"/>
      <c r="E27" s="102"/>
      <c r="F27" s="110" t="s">
        <v>152</v>
      </c>
    </row>
    <row r="28" spans="1:34" x14ac:dyDescent="0.55000000000000004">
      <c r="C28" s="11" t="s">
        <v>163</v>
      </c>
      <c r="D28" s="12">
        <v>3.15</v>
      </c>
      <c r="E28" s="96"/>
      <c r="F28" s="111" t="s">
        <v>151</v>
      </c>
    </row>
    <row r="29" spans="1:34" x14ac:dyDescent="0.55000000000000004">
      <c r="B29" s="11"/>
      <c r="C29" s="46" t="str">
        <f>+C19</f>
        <v>Costo del Filato</v>
      </c>
      <c r="D29" s="24">
        <f>+D19</f>
        <v>2.5</v>
      </c>
      <c r="E29" s="103">
        <f>+D29/$D$28</f>
        <v>0.79365079365079372</v>
      </c>
      <c r="F29" s="89">
        <f>+E29/(E29+E31)</f>
        <v>0.96153846153846156</v>
      </c>
    </row>
    <row r="30" spans="1:34" x14ac:dyDescent="0.55000000000000004">
      <c r="B30" s="11"/>
      <c r="C30" s="46" t="str">
        <f>+C20</f>
        <v>Costo dell'energia</v>
      </c>
      <c r="D30" s="24">
        <f>+D20</f>
        <v>0.3</v>
      </c>
      <c r="E30" s="103">
        <f t="shared" ref="E30:E31" si="0">+D30/$D$28</f>
        <v>9.5238095238095233E-2</v>
      </c>
      <c r="F30" s="87">
        <v>0</v>
      </c>
    </row>
    <row r="31" spans="1:34" x14ac:dyDescent="0.55000000000000004">
      <c r="B31" s="11"/>
      <c r="C31" s="46" t="str">
        <f>+C22</f>
        <v>Imballaggi</v>
      </c>
      <c r="D31" s="24">
        <f>+D22</f>
        <v>0.1</v>
      </c>
      <c r="E31" s="103">
        <f t="shared" si="0"/>
        <v>3.1746031746031751E-2</v>
      </c>
      <c r="F31" s="89">
        <f>+E31/(E31+E29)</f>
        <v>3.8461538461538464E-2</v>
      </c>
    </row>
    <row r="32" spans="1:34" s="3" customFormat="1" x14ac:dyDescent="0.55000000000000004">
      <c r="A32" s="11"/>
      <c r="B32" s="11"/>
      <c r="C32" s="11" t="str">
        <f>+C23</f>
        <v>Tot. Costi Variabili</v>
      </c>
      <c r="D32" s="12">
        <f>SUM(D29:D31)</f>
        <v>2.9</v>
      </c>
      <c r="E32" s="104">
        <f>+D32/D28</f>
        <v>0.92063492063492058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55000000000000004">
      <c r="B33" s="8"/>
      <c r="C33" s="11" t="s">
        <v>164</v>
      </c>
      <c r="D33" s="12">
        <f>+D28-D32</f>
        <v>0.25</v>
      </c>
      <c r="E33" s="106">
        <f>+D33/D28</f>
        <v>7.9365079365079361E-2</v>
      </c>
      <c r="F33" s="91">
        <f>SUM(F29:F31)</f>
        <v>1</v>
      </c>
    </row>
    <row r="34" spans="1:34" x14ac:dyDescent="0.55000000000000004">
      <c r="B34" s="8"/>
      <c r="C34" s="11"/>
      <c r="D34" s="12"/>
      <c r="E34" s="106"/>
      <c r="F34" s="91"/>
    </row>
    <row r="35" spans="1:34" x14ac:dyDescent="0.55000000000000004">
      <c r="B35" s="134" t="s">
        <v>165</v>
      </c>
      <c r="C35" s="8"/>
      <c r="D35" s="118" t="s">
        <v>168</v>
      </c>
      <c r="E35" s="96"/>
      <c r="F35" s="47"/>
    </row>
    <row r="36" spans="1:34" ht="14.5" customHeight="1" x14ac:dyDescent="0.55000000000000004">
      <c r="B36" s="134"/>
      <c r="C36" s="23" t="s">
        <v>169</v>
      </c>
      <c r="D36" s="131"/>
      <c r="E36" s="132"/>
      <c r="F36" s="89">
        <f>+D36-E36</f>
        <v>0</v>
      </c>
    </row>
    <row r="37" spans="1:34" x14ac:dyDescent="0.55000000000000004">
      <c r="B37" s="134"/>
      <c r="C37" s="23" t="s">
        <v>170</v>
      </c>
      <c r="D37" s="112">
        <f>100%-D36</f>
        <v>1</v>
      </c>
      <c r="E37" s="107"/>
      <c r="F37" s="108"/>
    </row>
    <row r="38" spans="1:34" x14ac:dyDescent="0.55000000000000004">
      <c r="B38" s="134"/>
      <c r="C38" s="23" t="s">
        <v>167</v>
      </c>
      <c r="D38" s="105">
        <f>+D36*E24+E33*D37</f>
        <v>7.9365079365079361E-2</v>
      </c>
      <c r="F38" s="47"/>
    </row>
    <row r="39" spans="1:34" x14ac:dyDescent="0.55000000000000004">
      <c r="B39" s="8"/>
      <c r="C39" s="8"/>
      <c r="D39" s="9"/>
      <c r="E39" s="96"/>
      <c r="F39" s="47"/>
    </row>
    <row r="40" spans="1:34" x14ac:dyDescent="0.55000000000000004">
      <c r="B40" s="11" t="s">
        <v>99</v>
      </c>
      <c r="C40" s="8" t="s">
        <v>49</v>
      </c>
      <c r="D40" s="24">
        <f>+D15</f>
        <v>315000</v>
      </c>
      <c r="E40" s="8"/>
    </row>
    <row r="41" spans="1:34" x14ac:dyDescent="0.55000000000000004">
      <c r="B41" s="58" t="s">
        <v>102</v>
      </c>
      <c r="C41" s="8" t="s">
        <v>13</v>
      </c>
      <c r="D41" s="133"/>
      <c r="E41" s="8"/>
      <c r="F41" s="8"/>
      <c r="I41" s="66"/>
    </row>
    <row r="42" spans="1:34" x14ac:dyDescent="0.55000000000000004">
      <c r="B42" s="23"/>
      <c r="C42" s="64" t="s">
        <v>107</v>
      </c>
      <c r="D42" s="9"/>
      <c r="E42" s="9">
        <f>+'Fase 7b'!C27</f>
        <v>18435.716746046626</v>
      </c>
      <c r="F42" s="9">
        <f>+D42-E42</f>
        <v>-18435.716746046626</v>
      </c>
    </row>
    <row r="43" spans="1:34" x14ac:dyDescent="0.55000000000000004">
      <c r="B43" s="23"/>
      <c r="C43" s="8"/>
      <c r="D43" s="9"/>
      <c r="E43" s="9"/>
      <c r="F43" s="9"/>
    </row>
    <row r="44" spans="1:34" x14ac:dyDescent="0.55000000000000004">
      <c r="B44" s="25" t="s">
        <v>11</v>
      </c>
      <c r="C44" s="19" t="s">
        <v>14</v>
      </c>
      <c r="D44" s="26">
        <f>SUM(D40:D43)</f>
        <v>315000</v>
      </c>
      <c r="E44" s="27"/>
      <c r="F44" s="8"/>
    </row>
    <row r="45" spans="1:34" ht="5.25" customHeight="1" x14ac:dyDescent="0.55000000000000004">
      <c r="B45" s="23"/>
      <c r="C45" s="8"/>
      <c r="D45" s="9"/>
      <c r="E45" s="8"/>
      <c r="F45" s="8"/>
    </row>
    <row r="46" spans="1:34" s="3" customFormat="1" x14ac:dyDescent="0.55000000000000004">
      <c r="A46" s="11"/>
      <c r="B46" s="28" t="s">
        <v>148</v>
      </c>
      <c r="C46" s="29" t="s">
        <v>15</v>
      </c>
      <c r="D46" s="129"/>
      <c r="E46" s="29" t="str">
        <f>+"(Flussi in uscita/M.d.C.% = "&amp;TEXT(D38,"0,00%")&amp;")"</f>
        <v>(Flussi in uscita/M.d.C.% = 7,94%)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s="55" customFormat="1" x14ac:dyDescent="0.55000000000000004">
      <c r="A47" s="11"/>
      <c r="B47" s="54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s="55" customFormat="1" x14ac:dyDescent="0.55000000000000004">
      <c r="A48" s="11"/>
      <c r="B48" s="58" t="s">
        <v>101</v>
      </c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2:6" x14ac:dyDescent="0.55000000000000004">
      <c r="B49" s="35" t="s">
        <v>20</v>
      </c>
      <c r="C49" s="35" t="s">
        <v>52</v>
      </c>
      <c r="D49" s="129"/>
      <c r="E49" s="31"/>
      <c r="F49" s="8"/>
    </row>
    <row r="50" spans="2:6" x14ac:dyDescent="0.55000000000000004">
      <c r="B50" s="31"/>
      <c r="C50" s="31" t="s">
        <v>48</v>
      </c>
      <c r="D50" s="32">
        <f>+D49*E50</f>
        <v>0</v>
      </c>
      <c r="E50" s="31">
        <v>45</v>
      </c>
      <c r="F50" s="8" t="s">
        <v>100</v>
      </c>
    </row>
    <row r="51" spans="2:6" s="8" customFormat="1" x14ac:dyDescent="0.55000000000000004">
      <c r="D51" s="12"/>
    </row>
    <row r="52" spans="2:6" x14ac:dyDescent="0.55000000000000004">
      <c r="B52" s="36"/>
      <c r="C52" s="60" t="s">
        <v>53</v>
      </c>
      <c r="D52" s="30">
        <f>+(D15+E5+((((E19+E20+E22)*D36)+((E29+E30+E31)*D37))*D46))/365</f>
        <v>1388.1278538812785</v>
      </c>
      <c r="E52" s="36"/>
      <c r="F52" s="8"/>
    </row>
    <row r="53" spans="2:6" x14ac:dyDescent="0.55000000000000004">
      <c r="B53" s="36"/>
      <c r="C53" s="36" t="s">
        <v>18</v>
      </c>
      <c r="D53" s="30">
        <f>+D52*E53</f>
        <v>41643.835616438359</v>
      </c>
      <c r="E53" s="36">
        <v>30</v>
      </c>
      <c r="F53" s="8" t="s">
        <v>100</v>
      </c>
    </row>
    <row r="54" spans="2:6" s="8" customFormat="1" x14ac:dyDescent="0.55000000000000004"/>
    <row r="55" spans="2:6" x14ac:dyDescent="0.55000000000000004">
      <c r="B55" s="56"/>
      <c r="C55" s="56" t="s">
        <v>50</v>
      </c>
      <c r="D55" s="57">
        <f>+(D46-D53)/365</f>
        <v>-114.0927003190092</v>
      </c>
      <c r="E55" s="56" t="s">
        <v>51</v>
      </c>
      <c r="F55" s="8"/>
    </row>
    <row r="56" spans="2:6" x14ac:dyDescent="0.55000000000000004">
      <c r="B56" s="33"/>
      <c r="C56" s="33" t="s">
        <v>17</v>
      </c>
      <c r="D56" s="34">
        <f>+D55*E56*(1+IVA!C2)</f>
        <v>-12527.378495027209</v>
      </c>
      <c r="E56" s="33">
        <v>90</v>
      </c>
      <c r="F56" s="8" t="s">
        <v>100</v>
      </c>
    </row>
    <row r="57" spans="2:6" s="8" customFormat="1" x14ac:dyDescent="0.55000000000000004">
      <c r="D57" s="12"/>
    </row>
    <row r="58" spans="2:6" x14ac:dyDescent="0.55000000000000004">
      <c r="B58" s="37"/>
      <c r="C58" s="59" t="s">
        <v>54</v>
      </c>
      <c r="D58" s="38">
        <f>+D49+(D12/365)</f>
        <v>136.98630136986301</v>
      </c>
      <c r="E58" s="37"/>
      <c r="F58" s="8"/>
    </row>
    <row r="59" spans="2:6" x14ac:dyDescent="0.55000000000000004">
      <c r="B59" s="37" t="s">
        <v>21</v>
      </c>
      <c r="C59" s="37" t="s">
        <v>19</v>
      </c>
      <c r="D59" s="39">
        <f>+D58*E59*(1+IVA!C2)</f>
        <v>15041.095890410958</v>
      </c>
      <c r="E59" s="37">
        <v>90</v>
      </c>
      <c r="F59" s="8" t="s">
        <v>100</v>
      </c>
    </row>
    <row r="60" spans="2:6" x14ac:dyDescent="0.55000000000000004">
      <c r="B60" s="8"/>
      <c r="C60" s="8"/>
      <c r="D60" s="9"/>
      <c r="E60" s="8"/>
      <c r="F60" s="8"/>
    </row>
    <row r="61" spans="2:6" x14ac:dyDescent="0.55000000000000004">
      <c r="B61" s="8"/>
      <c r="C61" s="11" t="s">
        <v>22</v>
      </c>
      <c r="D61" s="12">
        <f>+D56+D50+D53-D59</f>
        <v>14075.361231000192</v>
      </c>
      <c r="E61" s="8"/>
      <c r="F61" s="8"/>
    </row>
    <row r="62" spans="2:6" x14ac:dyDescent="0.55000000000000004">
      <c r="B62" s="8"/>
      <c r="C62" s="8"/>
      <c r="D62" s="9"/>
      <c r="E62" s="8"/>
      <c r="F62" s="8"/>
    </row>
    <row r="63" spans="2:6" x14ac:dyDescent="0.55000000000000004">
      <c r="B63" s="8"/>
      <c r="C63" s="8"/>
      <c r="D63" s="9"/>
      <c r="E63" s="8"/>
      <c r="F63" s="8"/>
    </row>
    <row r="64" spans="2:6" x14ac:dyDescent="0.55000000000000004">
      <c r="B64" s="8"/>
      <c r="C64" s="8"/>
      <c r="D64" s="9"/>
      <c r="E64" s="8"/>
      <c r="F64" s="8"/>
    </row>
    <row r="65" spans="2:6" x14ac:dyDescent="0.55000000000000004">
      <c r="B65" s="8"/>
      <c r="C65" s="8"/>
      <c r="D65" s="9"/>
      <c r="E65" s="8"/>
      <c r="F65" s="8"/>
    </row>
    <row r="66" spans="2:6" x14ac:dyDescent="0.55000000000000004">
      <c r="B66" s="8"/>
      <c r="C66" s="8"/>
      <c r="D66" s="9"/>
      <c r="E66" s="8"/>
      <c r="F66" s="8"/>
    </row>
    <row r="67" spans="2:6" x14ac:dyDescent="0.55000000000000004">
      <c r="B67" s="8"/>
      <c r="C67" s="8"/>
      <c r="D67" s="9"/>
      <c r="E67" s="8"/>
      <c r="F67" s="8"/>
    </row>
    <row r="68" spans="2:6" x14ac:dyDescent="0.55000000000000004">
      <c r="B68" s="8"/>
      <c r="C68" s="8"/>
      <c r="D68" s="9"/>
      <c r="E68" s="8"/>
      <c r="F68" s="8"/>
    </row>
    <row r="69" spans="2:6" x14ac:dyDescent="0.55000000000000004">
      <c r="B69" s="8"/>
      <c r="C69" s="8"/>
      <c r="D69" s="9"/>
      <c r="E69" s="8"/>
      <c r="F69" s="8"/>
    </row>
    <row r="70" spans="2:6" x14ac:dyDescent="0.55000000000000004">
      <c r="B70" s="8"/>
      <c r="C70" s="8"/>
      <c r="D70" s="9"/>
      <c r="E70" s="8"/>
      <c r="F70" s="8"/>
    </row>
    <row r="71" spans="2:6" x14ac:dyDescent="0.55000000000000004">
      <c r="B71" s="8"/>
      <c r="C71" s="8"/>
      <c r="D71" s="9"/>
      <c r="E71" s="8"/>
      <c r="F71" s="8"/>
    </row>
    <row r="72" spans="2:6" x14ac:dyDescent="0.55000000000000004">
      <c r="B72" s="8"/>
      <c r="C72" s="8"/>
      <c r="D72" s="9"/>
      <c r="E72" s="8"/>
      <c r="F72" s="8"/>
    </row>
    <row r="73" spans="2:6" x14ac:dyDescent="0.55000000000000004">
      <c r="B73" s="8"/>
      <c r="C73" s="8"/>
      <c r="D73" s="9"/>
      <c r="E73" s="8"/>
      <c r="F73" s="8"/>
    </row>
    <row r="74" spans="2:6" x14ac:dyDescent="0.55000000000000004">
      <c r="B74" s="8"/>
      <c r="C74" s="8"/>
      <c r="D74" s="9"/>
      <c r="E74" s="8"/>
      <c r="F74" s="8"/>
    </row>
    <row r="75" spans="2:6" x14ac:dyDescent="0.55000000000000004">
      <c r="B75" s="8"/>
      <c r="C75" s="8"/>
      <c r="D75" s="9"/>
      <c r="E75" s="8"/>
      <c r="F75" s="8"/>
    </row>
    <row r="76" spans="2:6" x14ac:dyDescent="0.55000000000000004">
      <c r="B76" s="8"/>
      <c r="C76" s="8"/>
      <c r="D76" s="9"/>
      <c r="E76" s="8"/>
      <c r="F76" s="8"/>
    </row>
    <row r="77" spans="2:6" x14ac:dyDescent="0.55000000000000004">
      <c r="B77" s="8"/>
      <c r="C77" s="8"/>
      <c r="D77" s="9"/>
      <c r="E77" s="8"/>
      <c r="F77" s="8"/>
    </row>
    <row r="78" spans="2:6" x14ac:dyDescent="0.55000000000000004">
      <c r="B78" s="8"/>
      <c r="C78" s="8"/>
      <c r="D78" s="9"/>
      <c r="E78" s="8"/>
      <c r="F78" s="8"/>
    </row>
    <row r="79" spans="2:6" x14ac:dyDescent="0.55000000000000004">
      <c r="B79" s="8"/>
      <c r="C79" s="8"/>
      <c r="D79" s="9"/>
      <c r="E79" s="8"/>
      <c r="F79" s="8"/>
    </row>
    <row r="80" spans="2:6" x14ac:dyDescent="0.55000000000000004">
      <c r="B80" s="8"/>
      <c r="C80" s="8"/>
      <c r="D80" s="9"/>
      <c r="E80" s="8"/>
      <c r="F80" s="8"/>
    </row>
    <row r="81" spans="2:6" x14ac:dyDescent="0.55000000000000004">
      <c r="B81" s="8"/>
      <c r="C81" s="8"/>
      <c r="D81" s="9"/>
      <c r="E81" s="8"/>
      <c r="F81" s="8"/>
    </row>
    <row r="82" spans="2:6" x14ac:dyDescent="0.55000000000000004">
      <c r="B82" s="8"/>
      <c r="C82" s="8"/>
      <c r="D82" s="9"/>
      <c r="E82" s="8"/>
      <c r="F82" s="8"/>
    </row>
    <row r="83" spans="2:6" x14ac:dyDescent="0.55000000000000004">
      <c r="B83" s="8"/>
      <c r="C83" s="8"/>
      <c r="D83" s="9"/>
      <c r="E83" s="8"/>
      <c r="F83" s="8"/>
    </row>
    <row r="84" spans="2:6" x14ac:dyDescent="0.55000000000000004">
      <c r="B84" s="8"/>
      <c r="C84" s="8"/>
      <c r="D84" s="9"/>
      <c r="E84" s="8"/>
      <c r="F84" s="8"/>
    </row>
    <row r="85" spans="2:6" x14ac:dyDescent="0.55000000000000004">
      <c r="B85" s="8"/>
      <c r="C85" s="8"/>
      <c r="D85" s="9"/>
      <c r="E85" s="8"/>
      <c r="F85" s="8"/>
    </row>
    <row r="86" spans="2:6" x14ac:dyDescent="0.55000000000000004">
      <c r="B86" s="8"/>
      <c r="C86" s="8"/>
      <c r="D86" s="9"/>
      <c r="E86" s="8"/>
      <c r="F86" s="8"/>
    </row>
    <row r="87" spans="2:6" x14ac:dyDescent="0.55000000000000004">
      <c r="B87" s="8"/>
      <c r="C87" s="8"/>
      <c r="D87" s="9"/>
      <c r="E87" s="8"/>
      <c r="F87" s="8"/>
    </row>
    <row r="88" spans="2:6" x14ac:dyDescent="0.55000000000000004">
      <c r="B88" s="8"/>
      <c r="C88" s="8"/>
      <c r="D88" s="9"/>
      <c r="E88" s="8"/>
      <c r="F88" s="8"/>
    </row>
    <row r="89" spans="2:6" x14ac:dyDescent="0.55000000000000004">
      <c r="B89" s="8"/>
      <c r="C89" s="8"/>
      <c r="D89" s="9"/>
      <c r="E89" s="8"/>
      <c r="F89" s="8"/>
    </row>
    <row r="90" spans="2:6" x14ac:dyDescent="0.55000000000000004">
      <c r="B90" s="8"/>
      <c r="C90" s="8"/>
      <c r="D90" s="9"/>
      <c r="E90" s="8"/>
      <c r="F90" s="8"/>
    </row>
    <row r="91" spans="2:6" x14ac:dyDescent="0.55000000000000004">
      <c r="B91" s="8"/>
      <c r="C91" s="8"/>
      <c r="D91" s="9"/>
      <c r="E91" s="8"/>
      <c r="F91" s="8"/>
    </row>
    <row r="92" spans="2:6" x14ac:dyDescent="0.55000000000000004">
      <c r="B92" s="8"/>
      <c r="C92" s="8"/>
      <c r="D92" s="9"/>
      <c r="E92" s="8"/>
      <c r="F92" s="8"/>
    </row>
    <row r="93" spans="2:6" x14ac:dyDescent="0.55000000000000004">
      <c r="B93" s="8"/>
      <c r="C93" s="8"/>
      <c r="D93" s="9"/>
      <c r="E93" s="8"/>
      <c r="F93" s="8"/>
    </row>
    <row r="94" spans="2:6" x14ac:dyDescent="0.55000000000000004">
      <c r="B94" s="8"/>
      <c r="C94" s="8"/>
      <c r="D94" s="9"/>
      <c r="E94" s="8"/>
      <c r="F94" s="8"/>
    </row>
    <row r="95" spans="2:6" x14ac:dyDescent="0.55000000000000004">
      <c r="B95" s="8"/>
      <c r="C95" s="8"/>
      <c r="D95" s="9"/>
      <c r="E95" s="8"/>
      <c r="F95" s="8"/>
    </row>
    <row r="96" spans="2:6" x14ac:dyDescent="0.55000000000000004">
      <c r="B96" s="8"/>
      <c r="C96" s="8"/>
      <c r="D96" s="9"/>
      <c r="E96" s="8"/>
      <c r="F96" s="8"/>
    </row>
    <row r="97" spans="2:6" x14ac:dyDescent="0.55000000000000004">
      <c r="B97" s="8"/>
      <c r="C97" s="8"/>
      <c r="D97" s="9"/>
      <c r="E97" s="8"/>
      <c r="F97" s="8"/>
    </row>
    <row r="98" spans="2:6" x14ac:dyDescent="0.55000000000000004">
      <c r="B98" s="8"/>
      <c r="C98" s="8"/>
      <c r="D98" s="9"/>
      <c r="E98" s="8"/>
      <c r="F98" s="8"/>
    </row>
    <row r="99" spans="2:6" x14ac:dyDescent="0.55000000000000004">
      <c r="B99" s="8"/>
      <c r="C99" s="8"/>
      <c r="D99" s="9"/>
      <c r="E99" s="8"/>
      <c r="F99" s="8"/>
    </row>
    <row r="100" spans="2:6" x14ac:dyDescent="0.55000000000000004">
      <c r="B100" s="8"/>
      <c r="C100" s="8"/>
      <c r="D100" s="9"/>
      <c r="E100" s="8"/>
      <c r="F100" s="8"/>
    </row>
    <row r="101" spans="2:6" x14ac:dyDescent="0.55000000000000004">
      <c r="B101" s="8"/>
      <c r="C101" s="8"/>
      <c r="D101" s="9"/>
      <c r="E101" s="8"/>
      <c r="F101" s="8"/>
    </row>
    <row r="102" spans="2:6" x14ac:dyDescent="0.55000000000000004">
      <c r="B102" s="8"/>
      <c r="C102" s="8"/>
      <c r="D102" s="9"/>
      <c r="E102" s="8"/>
      <c r="F102" s="8"/>
    </row>
    <row r="103" spans="2:6" x14ac:dyDescent="0.55000000000000004">
      <c r="B103" s="8"/>
      <c r="C103" s="8"/>
      <c r="D103" s="9"/>
      <c r="E103" s="8"/>
      <c r="F103" s="8"/>
    </row>
    <row r="104" spans="2:6" x14ac:dyDescent="0.55000000000000004">
      <c r="B104" s="8"/>
      <c r="C104" s="8"/>
      <c r="D104" s="9"/>
      <c r="E104" s="8"/>
      <c r="F104" s="8"/>
    </row>
    <row r="105" spans="2:6" x14ac:dyDescent="0.55000000000000004">
      <c r="B105" s="8"/>
      <c r="C105" s="8"/>
      <c r="D105" s="9"/>
      <c r="E105" s="8"/>
      <c r="F105" s="8"/>
    </row>
    <row r="106" spans="2:6" x14ac:dyDescent="0.55000000000000004">
      <c r="B106" s="8"/>
      <c r="C106" s="8"/>
      <c r="D106" s="9"/>
      <c r="E106" s="8"/>
      <c r="F106" s="8"/>
    </row>
    <row r="107" spans="2:6" x14ac:dyDescent="0.55000000000000004">
      <c r="B107" s="8"/>
      <c r="C107" s="8"/>
      <c r="D107" s="9"/>
      <c r="E107" s="8"/>
      <c r="F107" s="8"/>
    </row>
    <row r="108" spans="2:6" x14ac:dyDescent="0.55000000000000004">
      <c r="B108" s="8"/>
      <c r="C108" s="8"/>
      <c r="D108" s="9"/>
      <c r="E108" s="8"/>
      <c r="F108" s="8"/>
    </row>
    <row r="109" spans="2:6" x14ac:dyDescent="0.55000000000000004">
      <c r="B109" s="8"/>
      <c r="C109" s="8"/>
      <c r="D109" s="9"/>
      <c r="E109" s="8"/>
      <c r="F109" s="8"/>
    </row>
    <row r="110" spans="2:6" x14ac:dyDescent="0.55000000000000004">
      <c r="B110" s="8"/>
      <c r="C110" s="8"/>
      <c r="D110" s="9"/>
      <c r="E110" s="8"/>
      <c r="F110" s="8"/>
    </row>
    <row r="111" spans="2:6" x14ac:dyDescent="0.55000000000000004">
      <c r="B111" s="8"/>
      <c r="C111" s="8"/>
      <c r="D111" s="9"/>
      <c r="E111" s="8"/>
      <c r="F111" s="8"/>
    </row>
    <row r="112" spans="2:6" x14ac:dyDescent="0.55000000000000004">
      <c r="B112" s="8"/>
      <c r="C112" s="8"/>
      <c r="D112" s="9"/>
      <c r="E112" s="8"/>
      <c r="F112" s="8"/>
    </row>
    <row r="113" spans="2:6" x14ac:dyDescent="0.55000000000000004">
      <c r="B113" s="8"/>
      <c r="C113" s="8"/>
      <c r="D113" s="9"/>
      <c r="E113" s="8"/>
      <c r="F113" s="8"/>
    </row>
    <row r="114" spans="2:6" x14ac:dyDescent="0.55000000000000004">
      <c r="B114" s="8"/>
      <c r="C114" s="8"/>
      <c r="D114" s="9"/>
      <c r="E114" s="8"/>
      <c r="F114" s="8"/>
    </row>
    <row r="115" spans="2:6" x14ac:dyDescent="0.55000000000000004">
      <c r="B115" s="8"/>
      <c r="C115" s="8"/>
      <c r="D115" s="9"/>
      <c r="E115" s="8"/>
      <c r="F115" s="8"/>
    </row>
    <row r="116" spans="2:6" x14ac:dyDescent="0.55000000000000004">
      <c r="B116" s="8"/>
      <c r="C116" s="8"/>
      <c r="D116" s="9"/>
      <c r="E116" s="8"/>
      <c r="F116" s="8"/>
    </row>
    <row r="117" spans="2:6" x14ac:dyDescent="0.55000000000000004">
      <c r="B117" s="8"/>
      <c r="C117" s="8"/>
      <c r="D117" s="9"/>
      <c r="E117" s="8"/>
      <c r="F117" s="8"/>
    </row>
    <row r="118" spans="2:6" x14ac:dyDescent="0.55000000000000004">
      <c r="B118" s="8"/>
      <c r="C118" s="8"/>
      <c r="D118" s="9"/>
      <c r="E118" s="8"/>
      <c r="F118" s="8"/>
    </row>
    <row r="119" spans="2:6" x14ac:dyDescent="0.55000000000000004">
      <c r="B119" s="8"/>
      <c r="C119" s="8"/>
      <c r="D119" s="9"/>
      <c r="E119" s="8"/>
      <c r="F119" s="8"/>
    </row>
    <row r="120" spans="2:6" x14ac:dyDescent="0.55000000000000004">
      <c r="B120" s="8"/>
      <c r="C120" s="8"/>
      <c r="D120" s="9"/>
      <c r="E120" s="8"/>
      <c r="F120" s="8"/>
    </row>
    <row r="121" spans="2:6" x14ac:dyDescent="0.55000000000000004">
      <c r="B121" s="8"/>
      <c r="C121" s="8"/>
      <c r="D121" s="9"/>
      <c r="E121" s="8"/>
      <c r="F121" s="8"/>
    </row>
    <row r="122" spans="2:6" x14ac:dyDescent="0.55000000000000004">
      <c r="B122" s="8"/>
      <c r="C122" s="8"/>
      <c r="D122" s="9"/>
      <c r="E122" s="8"/>
      <c r="F122" s="8"/>
    </row>
    <row r="123" spans="2:6" x14ac:dyDescent="0.55000000000000004">
      <c r="B123" s="8"/>
      <c r="C123" s="8"/>
      <c r="D123" s="9"/>
      <c r="E123" s="8"/>
      <c r="F123" s="8"/>
    </row>
    <row r="124" spans="2:6" x14ac:dyDescent="0.55000000000000004">
      <c r="B124" s="8"/>
      <c r="C124" s="8"/>
      <c r="D124" s="9"/>
      <c r="E124" s="8"/>
      <c r="F124" s="8"/>
    </row>
    <row r="125" spans="2:6" x14ac:dyDescent="0.55000000000000004">
      <c r="B125" s="8"/>
      <c r="C125" s="8"/>
      <c r="D125" s="9"/>
      <c r="E125" s="8"/>
      <c r="F125" s="8"/>
    </row>
    <row r="126" spans="2:6" x14ac:dyDescent="0.55000000000000004">
      <c r="B126" s="8"/>
      <c r="C126" s="8"/>
      <c r="D126" s="9"/>
      <c r="E126" s="8"/>
      <c r="F126" s="8"/>
    </row>
    <row r="127" spans="2:6" x14ac:dyDescent="0.55000000000000004">
      <c r="B127" s="8"/>
      <c r="C127" s="8"/>
      <c r="D127" s="9"/>
      <c r="E127" s="8"/>
      <c r="F127" s="8"/>
    </row>
    <row r="128" spans="2:6" x14ac:dyDescent="0.55000000000000004">
      <c r="B128" s="8"/>
      <c r="C128" s="8"/>
      <c r="D128" s="9"/>
      <c r="E128" s="8"/>
      <c r="F128" s="8"/>
    </row>
    <row r="129" spans="2:6" x14ac:dyDescent="0.55000000000000004">
      <c r="B129" s="8"/>
      <c r="C129" s="8"/>
      <c r="D129" s="9"/>
      <c r="E129" s="8"/>
      <c r="F129" s="8"/>
    </row>
    <row r="130" spans="2:6" x14ac:dyDescent="0.55000000000000004">
      <c r="B130" s="8"/>
      <c r="C130" s="8"/>
      <c r="D130" s="9"/>
      <c r="E130" s="8"/>
      <c r="F130" s="8"/>
    </row>
    <row r="131" spans="2:6" x14ac:dyDescent="0.55000000000000004">
      <c r="B131" s="8"/>
      <c r="C131" s="8"/>
      <c r="D131" s="9"/>
      <c r="E131" s="8"/>
      <c r="F131" s="8"/>
    </row>
    <row r="132" spans="2:6" x14ac:dyDescent="0.55000000000000004">
      <c r="B132" s="8"/>
      <c r="C132" s="8"/>
      <c r="D132" s="9"/>
      <c r="E132" s="8"/>
      <c r="F132" s="8"/>
    </row>
    <row r="133" spans="2:6" x14ac:dyDescent="0.55000000000000004">
      <c r="B133" s="8"/>
      <c r="C133" s="8"/>
      <c r="D133" s="9"/>
      <c r="E133" s="8"/>
      <c r="F133" s="8"/>
    </row>
    <row r="134" spans="2:6" x14ac:dyDescent="0.55000000000000004">
      <c r="B134" s="8"/>
      <c r="C134" s="8"/>
      <c r="D134" s="9"/>
      <c r="E134" s="8"/>
      <c r="F134" s="8"/>
    </row>
    <row r="135" spans="2:6" x14ac:dyDescent="0.55000000000000004">
      <c r="B135" s="8"/>
      <c r="C135" s="8"/>
      <c r="D135" s="9"/>
      <c r="E135" s="8"/>
      <c r="F135" s="8"/>
    </row>
    <row r="136" spans="2:6" x14ac:dyDescent="0.55000000000000004">
      <c r="B136" s="8"/>
      <c r="C136" s="8"/>
      <c r="D136" s="9"/>
      <c r="E136" s="8"/>
      <c r="F136" s="8"/>
    </row>
    <row r="137" spans="2:6" x14ac:dyDescent="0.55000000000000004">
      <c r="B137" s="8"/>
      <c r="C137" s="8"/>
      <c r="D137" s="9"/>
      <c r="E137" s="8"/>
      <c r="F137" s="8"/>
    </row>
    <row r="138" spans="2:6" x14ac:dyDescent="0.55000000000000004">
      <c r="B138" s="8"/>
      <c r="C138" s="8"/>
      <c r="D138" s="9"/>
      <c r="E138" s="8"/>
      <c r="F138" s="8"/>
    </row>
    <row r="139" spans="2:6" x14ac:dyDescent="0.55000000000000004">
      <c r="B139" s="8"/>
      <c r="C139" s="8"/>
      <c r="D139" s="9"/>
      <c r="E139" s="8"/>
      <c r="F139" s="8"/>
    </row>
    <row r="140" spans="2:6" x14ac:dyDescent="0.55000000000000004">
      <c r="B140" s="8"/>
      <c r="C140" s="8"/>
      <c r="D140" s="9"/>
      <c r="E140" s="8"/>
      <c r="F140" s="8"/>
    </row>
    <row r="141" spans="2:6" x14ac:dyDescent="0.55000000000000004">
      <c r="B141" s="8"/>
      <c r="C141" s="8"/>
      <c r="D141" s="9"/>
      <c r="E141" s="8"/>
      <c r="F141" s="8"/>
    </row>
    <row r="142" spans="2:6" x14ac:dyDescent="0.55000000000000004">
      <c r="B142" s="8"/>
      <c r="C142" s="8"/>
      <c r="D142" s="9"/>
      <c r="E142" s="8"/>
      <c r="F142" s="8"/>
    </row>
    <row r="143" spans="2:6" x14ac:dyDescent="0.55000000000000004">
      <c r="B143" s="8"/>
      <c r="C143" s="8"/>
      <c r="D143" s="9"/>
      <c r="E143" s="8"/>
      <c r="F143" s="8"/>
    </row>
    <row r="144" spans="2:6" x14ac:dyDescent="0.55000000000000004">
      <c r="B144" s="8"/>
      <c r="C144" s="8"/>
      <c r="D144" s="9"/>
      <c r="E144" s="8"/>
      <c r="F144" s="8"/>
    </row>
    <row r="145" spans="2:6" x14ac:dyDescent="0.55000000000000004">
      <c r="B145" s="8"/>
      <c r="C145" s="8"/>
      <c r="D145" s="9"/>
      <c r="E145" s="8"/>
      <c r="F145" s="8"/>
    </row>
    <row r="146" spans="2:6" x14ac:dyDescent="0.55000000000000004">
      <c r="B146" s="8"/>
      <c r="C146" s="8"/>
      <c r="D146" s="9"/>
      <c r="E146" s="8"/>
      <c r="F146" s="8"/>
    </row>
    <row r="147" spans="2:6" x14ac:dyDescent="0.55000000000000004">
      <c r="B147" s="8"/>
      <c r="C147" s="8"/>
      <c r="D147" s="9"/>
      <c r="E147" s="8"/>
      <c r="F147" s="8"/>
    </row>
    <row r="148" spans="2:6" x14ac:dyDescent="0.55000000000000004">
      <c r="B148" s="8"/>
      <c r="C148" s="8"/>
      <c r="D148" s="9"/>
      <c r="E148" s="8"/>
      <c r="F148" s="8"/>
    </row>
    <row r="149" spans="2:6" x14ac:dyDescent="0.55000000000000004">
      <c r="B149" s="8"/>
      <c r="C149" s="8"/>
      <c r="D149" s="9"/>
      <c r="E149" s="8"/>
      <c r="F149" s="8"/>
    </row>
  </sheetData>
  <mergeCells count="1">
    <mergeCell ref="B35:B3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Button 25">
              <controlPr defaultSize="0" print="0" autoFill="0" autoPict="0" macro="[0]!Interessi">
                <anchor moveWithCells="1" sizeWithCells="1">
                  <from>
                    <xdr:col>6</xdr:col>
                    <xdr:colOff>19050</xdr:colOff>
                    <xdr:row>40</xdr:row>
                    <xdr:rowOff>160020</xdr:rowOff>
                  </from>
                  <to>
                    <xdr:col>7</xdr:col>
                    <xdr:colOff>373380</xdr:colOff>
                    <xdr:row>42</xdr:row>
                    <xdr:rowOff>49530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" name="Button 46">
              <controlPr defaultSize="0" print="0" autoFill="0" autoPict="0" macro="[0]!PesiMDC">
                <anchor moveWithCells="1" sizeWithCells="1">
                  <from>
                    <xdr:col>6</xdr:col>
                    <xdr:colOff>19050</xdr:colOff>
                    <xdr:row>34</xdr:row>
                    <xdr:rowOff>201930</xdr:rowOff>
                  </from>
                  <to>
                    <xdr:col>7</xdr:col>
                    <xdr:colOff>449580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O63"/>
  <sheetViews>
    <sheetView zoomScale="110" zoomScaleNormal="110" workbookViewId="0">
      <selection activeCell="D15" sqref="D15"/>
    </sheetView>
  </sheetViews>
  <sheetFormatPr defaultRowHeight="14.4" x14ac:dyDescent="0.55000000000000004"/>
  <cols>
    <col min="1" max="1" width="2.89453125" style="8" customWidth="1"/>
    <col min="2" max="2" width="22" bestFit="1" customWidth="1"/>
    <col min="3" max="3" width="29.15625" style="76" bestFit="1" customWidth="1"/>
    <col min="4" max="4" width="14.89453125" style="1" bestFit="1" customWidth="1"/>
    <col min="5" max="5" width="14.62890625" customWidth="1"/>
    <col min="6" max="6" width="14.5234375" bestFit="1" customWidth="1"/>
    <col min="7" max="7" width="14.5234375" style="8" bestFit="1" customWidth="1"/>
    <col min="8" max="14" width="13.89453125" style="8" bestFit="1" customWidth="1"/>
    <col min="15" max="15" width="12.5234375" style="8" bestFit="1" customWidth="1"/>
  </cols>
  <sheetData>
    <row r="1" spans="1:15" x14ac:dyDescent="0.55000000000000004">
      <c r="A1" s="79"/>
      <c r="B1" s="80" t="s">
        <v>138</v>
      </c>
      <c r="C1" s="81"/>
      <c r="D1" s="82"/>
      <c r="E1" s="83"/>
      <c r="F1" s="79"/>
      <c r="G1" s="79"/>
      <c r="H1" s="79"/>
      <c r="I1" s="79"/>
      <c r="J1" s="79"/>
      <c r="K1" s="79"/>
      <c r="L1" s="79"/>
      <c r="M1" s="79"/>
      <c r="N1" s="79"/>
    </row>
    <row r="2" spans="1:15" s="8" customFormat="1" x14ac:dyDescent="0.55000000000000004">
      <c r="B2" s="11" t="s">
        <v>153</v>
      </c>
      <c r="C2" s="93">
        <v>0.22</v>
      </c>
      <c r="D2" s="74"/>
      <c r="E2" s="69"/>
    </row>
    <row r="3" spans="1:15" x14ac:dyDescent="0.55000000000000004">
      <c r="B3" s="11" t="s">
        <v>137</v>
      </c>
      <c r="C3" s="41">
        <f>+'Fasi 1-5'!D5*C2</f>
        <v>506000</v>
      </c>
      <c r="D3" s="12" t="s">
        <v>143</v>
      </c>
      <c r="E3" s="10"/>
      <c r="F3" s="8"/>
    </row>
    <row r="4" spans="1:15" ht="8.4" customHeight="1" x14ac:dyDescent="0.55000000000000004">
      <c r="B4" s="8"/>
      <c r="C4" s="77"/>
      <c r="D4" s="77"/>
      <c r="E4" s="78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x14ac:dyDescent="0.55000000000000004">
      <c r="B5" s="8"/>
      <c r="C5" s="77">
        <v>1</v>
      </c>
      <c r="D5" s="77">
        <v>2</v>
      </c>
      <c r="E5" s="78">
        <v>3</v>
      </c>
      <c r="F5" s="77">
        <v>4</v>
      </c>
      <c r="G5" s="77">
        <v>5</v>
      </c>
      <c r="H5" s="77">
        <v>6</v>
      </c>
      <c r="I5" s="78">
        <v>7</v>
      </c>
      <c r="J5" s="78">
        <v>8</v>
      </c>
      <c r="K5" s="78">
        <v>9</v>
      </c>
      <c r="L5" s="78">
        <v>10</v>
      </c>
      <c r="M5" s="78">
        <v>11</v>
      </c>
      <c r="N5" s="78">
        <v>12</v>
      </c>
      <c r="O5" s="78"/>
    </row>
    <row r="6" spans="1:15" x14ac:dyDescent="0.55000000000000004">
      <c r="B6" s="8" t="s">
        <v>139</v>
      </c>
      <c r="D6" s="12"/>
      <c r="E6" s="12"/>
      <c r="F6" s="8"/>
    </row>
    <row r="7" spans="1:15" x14ac:dyDescent="0.55000000000000004">
      <c r="B7" s="8" t="s">
        <v>140</v>
      </c>
      <c r="C7" s="41">
        <f>+D28+D30</f>
        <v>1720.2877437124014</v>
      </c>
      <c r="D7" s="74">
        <f>+D28</f>
        <v>1720.2877437124014</v>
      </c>
      <c r="E7" s="74">
        <f t="shared" ref="E7:N7" si="0">+D7</f>
        <v>1720.2877437124014</v>
      </c>
      <c r="F7" s="74">
        <f t="shared" si="0"/>
        <v>1720.2877437124014</v>
      </c>
      <c r="G7" s="74">
        <f t="shared" si="0"/>
        <v>1720.2877437124014</v>
      </c>
      <c r="H7" s="74">
        <f t="shared" si="0"/>
        <v>1720.2877437124014</v>
      </c>
      <c r="I7" s="74">
        <f t="shared" si="0"/>
        <v>1720.2877437124014</v>
      </c>
      <c r="J7" s="74">
        <f t="shared" si="0"/>
        <v>1720.2877437124014</v>
      </c>
      <c r="K7" s="74">
        <f t="shared" si="0"/>
        <v>1720.2877437124014</v>
      </c>
      <c r="L7" s="74">
        <f t="shared" si="0"/>
        <v>1720.2877437124014</v>
      </c>
      <c r="M7" s="74">
        <f t="shared" si="0"/>
        <v>1720.2877437124014</v>
      </c>
      <c r="N7" s="74">
        <f t="shared" si="0"/>
        <v>1720.2877437124014</v>
      </c>
    </row>
    <row r="8" spans="1:15" x14ac:dyDescent="0.55000000000000004">
      <c r="B8" s="8" t="s">
        <v>141</v>
      </c>
      <c r="C8" s="41">
        <v>0</v>
      </c>
      <c r="D8" s="12">
        <v>0</v>
      </c>
      <c r="E8" s="12">
        <v>0</v>
      </c>
      <c r="F8" s="12">
        <f>+D14</f>
        <v>-1017.9604261796044</v>
      </c>
      <c r="G8" s="12">
        <f t="shared" ref="G8:N8" si="1">+F8</f>
        <v>-1017.9604261796044</v>
      </c>
      <c r="H8" s="12">
        <f t="shared" si="1"/>
        <v>-1017.9604261796044</v>
      </c>
      <c r="I8" s="12">
        <f t="shared" si="1"/>
        <v>-1017.9604261796044</v>
      </c>
      <c r="J8" s="12">
        <f t="shared" si="1"/>
        <v>-1017.9604261796044</v>
      </c>
      <c r="K8" s="12">
        <f t="shared" si="1"/>
        <v>-1017.9604261796044</v>
      </c>
      <c r="L8" s="12">
        <f t="shared" si="1"/>
        <v>-1017.9604261796044</v>
      </c>
      <c r="M8" s="12">
        <f t="shared" si="1"/>
        <v>-1017.9604261796044</v>
      </c>
      <c r="N8" s="12">
        <f t="shared" si="1"/>
        <v>-1017.9604261796044</v>
      </c>
    </row>
    <row r="9" spans="1:15" x14ac:dyDescent="0.55000000000000004">
      <c r="B9" s="11" t="s">
        <v>142</v>
      </c>
      <c r="C9" s="41">
        <f>+C3+C7-C8</f>
        <v>507720.28774371243</v>
      </c>
      <c r="D9" s="12">
        <f>+C9+D7-D8</f>
        <v>509440.57548742485</v>
      </c>
      <c r="E9" s="99">
        <f>+D9+E7-E8</f>
        <v>511160.86323113728</v>
      </c>
      <c r="F9" s="12">
        <f t="shared" ref="F9:N9" si="2">+E9+F7-F8</f>
        <v>513899.11140102928</v>
      </c>
      <c r="G9" s="12">
        <f t="shared" si="2"/>
        <v>516637.35957092128</v>
      </c>
      <c r="H9" s="12">
        <f t="shared" si="2"/>
        <v>519375.60774081328</v>
      </c>
      <c r="I9" s="12">
        <f t="shared" si="2"/>
        <v>522113.85591070529</v>
      </c>
      <c r="J9" s="12">
        <f t="shared" si="2"/>
        <v>524852.10408059729</v>
      </c>
      <c r="K9" s="12">
        <f t="shared" si="2"/>
        <v>527590.35225048929</v>
      </c>
      <c r="L9" s="12">
        <f t="shared" si="2"/>
        <v>530328.60042038129</v>
      </c>
      <c r="M9" s="12">
        <f t="shared" si="2"/>
        <v>533066.84859027329</v>
      </c>
      <c r="N9" s="12">
        <f t="shared" si="2"/>
        <v>535805.0967601653</v>
      </c>
    </row>
    <row r="10" spans="1:15" ht="13.75" customHeight="1" x14ac:dyDescent="0.55000000000000004">
      <c r="B10" s="11"/>
      <c r="C10" s="41"/>
      <c r="D10" s="74"/>
      <c r="E10" s="100" t="s">
        <v>160</v>
      </c>
      <c r="F10" s="8"/>
      <c r="N10" s="70"/>
    </row>
    <row r="11" spans="1:15" ht="13.75" customHeight="1" x14ac:dyDescent="0.55000000000000004">
      <c r="B11" s="11"/>
      <c r="C11" s="41"/>
      <c r="D11" s="74"/>
      <c r="E11" s="98"/>
      <c r="F11" s="8"/>
      <c r="N11" s="70"/>
    </row>
    <row r="12" spans="1:15" x14ac:dyDescent="0.55000000000000004">
      <c r="B12" s="8"/>
      <c r="C12" s="11" t="s">
        <v>16</v>
      </c>
      <c r="D12" s="41">
        <f>+'Fase 7 - 7c-d'!D3</f>
        <v>-41643.835616438359</v>
      </c>
      <c r="E12" s="8"/>
      <c r="F12" s="8"/>
    </row>
    <row r="13" spans="1:15" x14ac:dyDescent="0.55000000000000004">
      <c r="B13" s="8"/>
      <c r="C13" s="11" t="s">
        <v>154</v>
      </c>
      <c r="D13" s="41">
        <f>+D12/9</f>
        <v>-4627.0928462709289</v>
      </c>
      <c r="E13" s="11" t="s">
        <v>155</v>
      </c>
      <c r="F13" s="8"/>
    </row>
    <row r="14" spans="1:15" x14ac:dyDescent="0.55000000000000004">
      <c r="B14" s="8"/>
      <c r="C14" s="11" t="str">
        <f>+"Fatturato/9*"&amp;C2</f>
        <v>Fatturato/9*0,22</v>
      </c>
      <c r="D14" s="41">
        <f>+D13*C2</f>
        <v>-1017.9604261796044</v>
      </c>
      <c r="E14" s="8"/>
      <c r="F14" s="8"/>
    </row>
    <row r="15" spans="1:15" x14ac:dyDescent="0.55000000000000004">
      <c r="B15" s="8"/>
      <c r="C15" s="47"/>
      <c r="D15" s="9"/>
      <c r="E15" s="8"/>
      <c r="F15" s="8"/>
    </row>
    <row r="16" spans="1:15" x14ac:dyDescent="0.55000000000000004">
      <c r="B16" s="8" t="s">
        <v>145</v>
      </c>
      <c r="C16" s="8" t="s">
        <v>5</v>
      </c>
      <c r="D16" s="9">
        <f>+'Fasi 1-5'!D11</f>
        <v>10000</v>
      </c>
      <c r="E16" s="8"/>
      <c r="F16" s="8"/>
    </row>
    <row r="17" spans="2:15" x14ac:dyDescent="0.55000000000000004">
      <c r="B17" s="8"/>
      <c r="C17" s="8" t="s">
        <v>6</v>
      </c>
      <c r="D17" s="9">
        <f>+'Fasi 1-5'!D12</f>
        <v>50000</v>
      </c>
      <c r="E17" s="8"/>
      <c r="F17" s="8"/>
    </row>
    <row r="18" spans="2:15" x14ac:dyDescent="0.55000000000000004">
      <c r="B18" s="8"/>
      <c r="C18" s="8" t="s">
        <v>8</v>
      </c>
      <c r="D18" s="9">
        <f>+'Fasi 1-5'!D14</f>
        <v>30000</v>
      </c>
      <c r="E18" s="8"/>
      <c r="F18" s="8"/>
    </row>
    <row r="19" spans="2:15" x14ac:dyDescent="0.55000000000000004">
      <c r="B19" s="11"/>
      <c r="D19" s="9"/>
      <c r="E19" s="11"/>
      <c r="F19" s="8"/>
    </row>
    <row r="20" spans="2:15" x14ac:dyDescent="0.55000000000000004">
      <c r="B20" s="8" t="s">
        <v>146</v>
      </c>
      <c r="C20" s="8" t="s">
        <v>40</v>
      </c>
      <c r="D20" s="9">
        <f>-'Fase 7 - 7c-d'!D7</f>
        <v>3305.0663187649516</v>
      </c>
      <c r="E20" s="8"/>
      <c r="F20" s="8"/>
    </row>
    <row r="21" spans="2:15" x14ac:dyDescent="0.55000000000000004">
      <c r="B21" s="8"/>
      <c r="C21" s="8" t="s">
        <v>41</v>
      </c>
      <c r="D21" s="9">
        <f>-'Fase 7 - 7c-d'!D8</f>
        <v>396.60795825179366</v>
      </c>
      <c r="E21" s="16"/>
      <c r="F21" s="65"/>
    </row>
    <row r="22" spans="2:15" x14ac:dyDescent="0.55000000000000004">
      <c r="B22" s="8"/>
      <c r="C22" s="8" t="s">
        <v>9</v>
      </c>
      <c r="D22" s="9">
        <f>-'Fase 7 - 7c-d'!D9</f>
        <v>0</v>
      </c>
      <c r="E22" s="16"/>
      <c r="F22" s="8"/>
    </row>
    <row r="23" spans="2:15" x14ac:dyDescent="0.55000000000000004">
      <c r="B23" s="8"/>
      <c r="C23" s="8" t="s">
        <v>7</v>
      </c>
      <c r="D23" s="9">
        <f>-'Fase 7 - 7c-d'!D10</f>
        <v>132.20265275059796</v>
      </c>
      <c r="E23" s="16"/>
      <c r="F23" s="8"/>
    </row>
    <row r="24" spans="2:15" x14ac:dyDescent="0.55000000000000004">
      <c r="B24" s="8"/>
      <c r="C24" s="8" t="s">
        <v>157</v>
      </c>
      <c r="D24" s="9">
        <f>+'Fasi 1-5'!D50</f>
        <v>0</v>
      </c>
      <c r="E24" s="17" t="s">
        <v>156</v>
      </c>
      <c r="F24" s="8"/>
    </row>
    <row r="25" spans="2:15" x14ac:dyDescent="0.55000000000000004">
      <c r="B25" s="8"/>
      <c r="C25" s="47"/>
      <c r="D25" s="9"/>
      <c r="E25" s="16"/>
      <c r="F25" s="65"/>
    </row>
    <row r="26" spans="2:15" x14ac:dyDescent="0.55000000000000004">
      <c r="B26" s="8"/>
      <c r="C26" s="11" t="s">
        <v>158</v>
      </c>
      <c r="D26" s="12">
        <f>SUM(D16:D23)-D24</f>
        <v>93833.876929767343</v>
      </c>
      <c r="E26" s="17"/>
      <c r="F26" s="8"/>
    </row>
    <row r="27" spans="2:15" x14ac:dyDescent="0.55000000000000004">
      <c r="B27" s="8"/>
      <c r="C27" s="11" t="s">
        <v>147</v>
      </c>
      <c r="D27" s="12">
        <f>+D26/12</f>
        <v>7819.4897441472785</v>
      </c>
      <c r="E27" s="17"/>
      <c r="F27" s="8"/>
    </row>
    <row r="28" spans="2:15" x14ac:dyDescent="0.55000000000000004">
      <c r="B28" s="8"/>
      <c r="C28" s="11" t="str">
        <f>+"Totale/12*"&amp;C2</f>
        <v>Totale/12*0,22</v>
      </c>
      <c r="D28" s="12">
        <f>+D27*C2</f>
        <v>1720.2877437124014</v>
      </c>
      <c r="E28" s="8"/>
      <c r="F28" s="8"/>
    </row>
    <row r="29" spans="2:15" x14ac:dyDescent="0.55000000000000004">
      <c r="B29" s="8"/>
      <c r="C29" s="47"/>
      <c r="D29" s="9"/>
      <c r="E29" s="8"/>
      <c r="F29" s="8"/>
    </row>
    <row r="30" spans="2:15" x14ac:dyDescent="0.55000000000000004">
      <c r="B30" s="11"/>
      <c r="C30" s="41" t="s">
        <v>159</v>
      </c>
      <c r="D30" s="12">
        <f>+D24*C2</f>
        <v>0</v>
      </c>
      <c r="E30" s="11" t="s">
        <v>161</v>
      </c>
      <c r="F30" s="8"/>
    </row>
    <row r="31" spans="2:15" x14ac:dyDescent="0.55000000000000004">
      <c r="B31" s="58"/>
      <c r="C31" s="47"/>
      <c r="D31" s="24"/>
      <c r="E31" s="8"/>
      <c r="F31" s="8"/>
      <c r="I31" s="66"/>
      <c r="J31" s="66"/>
      <c r="K31" s="66"/>
      <c r="L31" s="66"/>
      <c r="M31" s="66"/>
      <c r="N31" s="66"/>
      <c r="O31" s="66"/>
    </row>
    <row r="32" spans="2:15" x14ac:dyDescent="0.55000000000000004">
      <c r="B32" s="23"/>
      <c r="C32" s="75"/>
      <c r="D32" s="9"/>
      <c r="E32" s="9"/>
      <c r="F32" s="9"/>
    </row>
    <row r="33" spans="1:15" x14ac:dyDescent="0.55000000000000004">
      <c r="B33" s="23"/>
      <c r="C33" s="47"/>
      <c r="D33" s="9"/>
      <c r="E33" s="9"/>
      <c r="F33" s="9"/>
    </row>
    <row r="34" spans="1:15" x14ac:dyDescent="0.55000000000000004">
      <c r="B34" s="23"/>
      <c r="C34" s="41"/>
      <c r="D34" s="12"/>
      <c r="E34" s="8"/>
      <c r="F34" s="8"/>
    </row>
    <row r="35" spans="1:15" ht="5.25" customHeight="1" x14ac:dyDescent="0.55000000000000004">
      <c r="B35" s="23"/>
      <c r="C35" s="47"/>
      <c r="D35" s="9"/>
      <c r="E35" s="8"/>
      <c r="F35" s="8"/>
    </row>
    <row r="36" spans="1:15" s="3" customFormat="1" x14ac:dyDescent="0.55000000000000004">
      <c r="A36" s="11"/>
      <c r="B36" s="23"/>
      <c r="C36" s="41"/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s="55" customFormat="1" x14ac:dyDescent="0.55000000000000004">
      <c r="A37" s="11"/>
      <c r="B37" s="23"/>
      <c r="C37" s="41"/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55" customFormat="1" x14ac:dyDescent="0.55000000000000004">
      <c r="A38" s="11"/>
      <c r="B38" s="58"/>
      <c r="C38" s="41"/>
      <c r="D38" s="1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55000000000000004">
      <c r="B39" s="11"/>
      <c r="C39" s="41"/>
      <c r="D39" s="12"/>
      <c r="E39" s="11"/>
      <c r="F39" s="8"/>
    </row>
    <row r="40" spans="1:15" x14ac:dyDescent="0.55000000000000004">
      <c r="B40" s="8"/>
      <c r="C40" s="47"/>
      <c r="D40" s="24"/>
      <c r="E40" s="8"/>
      <c r="F40" s="8"/>
    </row>
    <row r="41" spans="1:15" s="8" customFormat="1" x14ac:dyDescent="0.55000000000000004">
      <c r="C41" s="47"/>
      <c r="D41" s="24"/>
    </row>
    <row r="42" spans="1:15" x14ac:dyDescent="0.55000000000000004">
      <c r="B42" s="11"/>
      <c r="C42" s="41"/>
      <c r="D42" s="12"/>
      <c r="E42" s="8"/>
      <c r="F42" s="8"/>
    </row>
    <row r="43" spans="1:15" x14ac:dyDescent="0.55000000000000004">
      <c r="B43" s="8"/>
      <c r="C43" s="47"/>
      <c r="D43" s="12"/>
      <c r="E43" s="8"/>
      <c r="F43" s="8"/>
    </row>
    <row r="44" spans="1:15" s="8" customFormat="1" x14ac:dyDescent="0.55000000000000004">
      <c r="C44" s="47"/>
      <c r="D44" s="12"/>
    </row>
    <row r="45" spans="1:15" x14ac:dyDescent="0.55000000000000004">
      <c r="B45" s="8"/>
      <c r="C45" s="41"/>
      <c r="D45" s="12"/>
      <c r="E45" s="8"/>
      <c r="F45" s="8"/>
    </row>
    <row r="46" spans="1:15" x14ac:dyDescent="0.55000000000000004">
      <c r="B46" s="8"/>
      <c r="C46" s="47"/>
      <c r="D46" s="12"/>
      <c r="E46" s="8"/>
      <c r="F46" s="8"/>
    </row>
    <row r="47" spans="1:15" s="8" customFormat="1" x14ac:dyDescent="0.55000000000000004">
      <c r="C47" s="47"/>
      <c r="D47" s="12"/>
    </row>
    <row r="48" spans="1:15" x14ac:dyDescent="0.55000000000000004">
      <c r="B48" s="8"/>
      <c r="C48" s="41"/>
      <c r="D48" s="12"/>
      <c r="E48" s="8"/>
      <c r="F48" s="8"/>
    </row>
    <row r="49" spans="2:6" x14ac:dyDescent="0.55000000000000004">
      <c r="B49" s="8"/>
      <c r="C49" s="47"/>
      <c r="D49" s="24"/>
      <c r="E49" s="8"/>
      <c r="F49" s="8"/>
    </row>
    <row r="50" spans="2:6" x14ac:dyDescent="0.55000000000000004">
      <c r="B50" s="8"/>
      <c r="C50" s="47"/>
      <c r="D50" s="9"/>
      <c r="E50" s="8"/>
      <c r="F50" s="8"/>
    </row>
    <row r="51" spans="2:6" x14ac:dyDescent="0.55000000000000004">
      <c r="B51" s="8"/>
      <c r="C51" s="41"/>
      <c r="D51" s="12"/>
      <c r="E51" s="8"/>
      <c r="F51" s="8"/>
    </row>
    <row r="52" spans="2:6" x14ac:dyDescent="0.55000000000000004">
      <c r="B52" s="8"/>
      <c r="C52" s="47"/>
      <c r="D52" s="9"/>
      <c r="E52" s="8"/>
      <c r="F52" s="8"/>
    </row>
    <row r="53" spans="2:6" x14ac:dyDescent="0.55000000000000004">
      <c r="B53" s="8"/>
      <c r="C53" s="47"/>
      <c r="D53" s="9"/>
      <c r="E53" s="8"/>
      <c r="F53" s="8"/>
    </row>
    <row r="54" spans="2:6" x14ac:dyDescent="0.55000000000000004">
      <c r="B54" s="8"/>
      <c r="C54" s="47"/>
      <c r="D54" s="9"/>
      <c r="E54" s="8"/>
      <c r="F54" s="8"/>
    </row>
    <row r="55" spans="2:6" x14ac:dyDescent="0.55000000000000004">
      <c r="B55" s="8"/>
      <c r="C55" s="47"/>
      <c r="D55" s="9"/>
      <c r="E55" s="8"/>
      <c r="F55" s="8"/>
    </row>
    <row r="56" spans="2:6" x14ac:dyDescent="0.55000000000000004">
      <c r="B56" s="8"/>
      <c r="C56" s="47"/>
      <c r="D56" s="9"/>
      <c r="E56" s="8"/>
      <c r="F56" s="8"/>
    </row>
    <row r="57" spans="2:6" x14ac:dyDescent="0.55000000000000004">
      <c r="B57" s="8"/>
      <c r="C57" s="47"/>
      <c r="D57" s="9"/>
      <c r="E57" s="8"/>
      <c r="F57" s="8"/>
    </row>
    <row r="58" spans="2:6" x14ac:dyDescent="0.55000000000000004">
      <c r="B58" s="8"/>
      <c r="C58" s="47"/>
      <c r="D58" s="9"/>
      <c r="E58" s="8"/>
      <c r="F58" s="8"/>
    </row>
    <row r="59" spans="2:6" x14ac:dyDescent="0.55000000000000004">
      <c r="B59" s="8"/>
      <c r="C59" s="47"/>
      <c r="D59" s="9"/>
      <c r="E59" s="8"/>
      <c r="F59" s="8"/>
    </row>
    <row r="60" spans="2:6" x14ac:dyDescent="0.55000000000000004">
      <c r="B60" s="8"/>
      <c r="C60" s="47"/>
      <c r="D60" s="9"/>
      <c r="E60" s="8"/>
      <c r="F60" s="8"/>
    </row>
    <row r="61" spans="2:6" x14ac:dyDescent="0.55000000000000004">
      <c r="B61" s="8"/>
      <c r="C61" s="47"/>
      <c r="D61" s="9"/>
      <c r="E61" s="8"/>
      <c r="F61" s="8"/>
    </row>
    <row r="62" spans="2:6" x14ac:dyDescent="0.55000000000000004">
      <c r="B62" s="8"/>
      <c r="C62" s="47"/>
      <c r="D62" s="9"/>
      <c r="E62" s="8"/>
      <c r="F62" s="8"/>
    </row>
    <row r="63" spans="2:6" x14ac:dyDescent="0.55000000000000004">
      <c r="F63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2"/>
  <dimension ref="A1:U58"/>
  <sheetViews>
    <sheetView zoomScale="150" zoomScaleNormal="150" workbookViewId="0">
      <selection activeCell="D13" sqref="D13"/>
    </sheetView>
  </sheetViews>
  <sheetFormatPr defaultRowHeight="14.4" x14ac:dyDescent="0.55000000000000004"/>
  <cols>
    <col min="1" max="1" width="2.3671875" style="8" customWidth="1"/>
    <col min="2" max="2" width="16.1015625" style="8" customWidth="1"/>
    <col min="3" max="3" width="19.62890625" bestFit="1" customWidth="1"/>
    <col min="4" max="4" width="16.1015625" style="2" bestFit="1" customWidth="1"/>
    <col min="5" max="5" width="2.62890625" customWidth="1"/>
    <col min="6" max="6" width="27.89453125" bestFit="1" customWidth="1"/>
    <col min="7" max="7" width="16.1015625" style="2" bestFit="1" customWidth="1"/>
    <col min="8" max="21" width="9.1015625" style="8"/>
  </cols>
  <sheetData>
    <row r="1" spans="1:21" ht="15.75" customHeight="1" x14ac:dyDescent="0.55000000000000004">
      <c r="B1" s="11" t="s">
        <v>103</v>
      </c>
      <c r="C1" s="135" t="s">
        <v>55</v>
      </c>
      <c r="D1" s="135"/>
      <c r="E1" s="135"/>
      <c r="F1" s="135"/>
      <c r="G1" s="135"/>
    </row>
    <row r="2" spans="1:21" x14ac:dyDescent="0.55000000000000004">
      <c r="C2" s="135"/>
      <c r="D2" s="135"/>
      <c r="E2" s="135"/>
      <c r="F2" s="135"/>
      <c r="G2" s="135"/>
    </row>
    <row r="3" spans="1:21" x14ac:dyDescent="0.55000000000000004">
      <c r="C3" s="11" t="s">
        <v>23</v>
      </c>
      <c r="D3" s="41">
        <f>SUM(D4:D6)</f>
        <v>2300000</v>
      </c>
      <c r="E3" s="8"/>
      <c r="F3" s="11" t="s">
        <v>59</v>
      </c>
      <c r="G3" s="41">
        <f>SUM(G4:G5)</f>
        <v>2333450.9689718136</v>
      </c>
    </row>
    <row r="4" spans="1:21" x14ac:dyDescent="0.55000000000000004">
      <c r="C4" s="8" t="str">
        <f>+'Fasi 1-5'!C2</f>
        <v>Brevetti</v>
      </c>
      <c r="D4" s="42">
        <f>+'Fasi 1-5'!D2</f>
        <v>500000</v>
      </c>
      <c r="E4" s="8"/>
      <c r="F4" s="8" t="s">
        <v>57</v>
      </c>
      <c r="G4" s="10">
        <f>+'Fasi 1-5'!D5</f>
        <v>2300000</v>
      </c>
    </row>
    <row r="5" spans="1:21" x14ac:dyDescent="0.55000000000000004">
      <c r="C5" s="8" t="str">
        <f>+'Fasi 1-5'!C3</f>
        <v>Impianti</v>
      </c>
      <c r="D5" s="42">
        <f>+'Fasi 1-5'!D3</f>
        <v>1000000</v>
      </c>
      <c r="E5" s="8"/>
      <c r="F5" s="8" t="s">
        <v>58</v>
      </c>
      <c r="G5" s="10">
        <f>+D15-G4-G13</f>
        <v>33450.968971813563</v>
      </c>
    </row>
    <row r="6" spans="1:21" x14ac:dyDescent="0.55000000000000004">
      <c r="C6" s="8" t="str">
        <f>+'Fasi 1-5'!C4</f>
        <v>Attrezzature</v>
      </c>
      <c r="D6" s="42">
        <f>+'Fasi 1-5'!D4</f>
        <v>800000</v>
      </c>
      <c r="E6" s="8"/>
      <c r="F6" s="8"/>
      <c r="G6" s="10"/>
    </row>
    <row r="7" spans="1:21" ht="8.25" customHeight="1" x14ac:dyDescent="0.55000000000000004">
      <c r="C7" s="8"/>
      <c r="D7" s="10"/>
      <c r="E7" s="8"/>
      <c r="F7" s="8"/>
      <c r="G7" s="10"/>
    </row>
    <row r="8" spans="1:21" x14ac:dyDescent="0.55000000000000004">
      <c r="C8" s="11" t="s">
        <v>56</v>
      </c>
      <c r="D8" s="41">
        <f>SUM(D9:D13)</f>
        <v>533450.96897181345</v>
      </c>
      <c r="E8" s="8"/>
      <c r="F8" s="11" t="s">
        <v>61</v>
      </c>
      <c r="G8" s="41">
        <v>0</v>
      </c>
    </row>
    <row r="9" spans="1:21" x14ac:dyDescent="0.55000000000000004">
      <c r="C9" s="8" t="str">
        <f>+'Fasi 1-5'!C56</f>
        <v>Crediti V/Clienti</v>
      </c>
      <c r="D9" s="10">
        <f>+'Fasi 1-5'!D56</f>
        <v>-12527.378495027209</v>
      </c>
      <c r="E9" s="8"/>
      <c r="F9" s="8"/>
      <c r="G9" s="10"/>
    </row>
    <row r="10" spans="1:21" x14ac:dyDescent="0.55000000000000004">
      <c r="C10" s="8" t="str">
        <f>+'Fasi 1-5'!C50</f>
        <v>Magazzino Mat. Prima</v>
      </c>
      <c r="D10" s="10">
        <f>+'Fasi 1-5'!D50</f>
        <v>0</v>
      </c>
      <c r="E10" s="8"/>
      <c r="F10" s="8"/>
      <c r="G10" s="10"/>
    </row>
    <row r="11" spans="1:21" x14ac:dyDescent="0.55000000000000004">
      <c r="C11" s="8" t="str">
        <f>+'Fasi 1-5'!C53</f>
        <v>Magazzino P. Finito</v>
      </c>
      <c r="D11" s="10">
        <f>+'Fasi 1-5'!D53</f>
        <v>41643.835616438359</v>
      </c>
      <c r="E11" s="8"/>
      <c r="G11" s="10"/>
    </row>
    <row r="12" spans="1:21" x14ac:dyDescent="0.55000000000000004">
      <c r="C12" s="8" t="s">
        <v>144</v>
      </c>
      <c r="D12" s="10">
        <f>+IVA!H9</f>
        <v>519375.60774081328</v>
      </c>
      <c r="E12" s="8"/>
      <c r="F12" s="11" t="s">
        <v>60</v>
      </c>
      <c r="G12" s="41">
        <f>+G13</f>
        <v>500000</v>
      </c>
    </row>
    <row r="13" spans="1:21" x14ac:dyDescent="0.55000000000000004">
      <c r="C13" s="8" t="str">
        <f>+'Fasi 1-5'!C59</f>
        <v>Debiti V/Fornitori</v>
      </c>
      <c r="D13" s="10">
        <f>-'Fasi 1-5'!D59</f>
        <v>-15041.095890410958</v>
      </c>
      <c r="E13" s="8"/>
      <c r="F13" s="8" t="s">
        <v>25</v>
      </c>
      <c r="G13" s="10">
        <v>500000</v>
      </c>
    </row>
    <row r="14" spans="1:21" ht="8.25" customHeight="1" x14ac:dyDescent="0.55000000000000004">
      <c r="C14" s="8"/>
      <c r="D14" s="10"/>
      <c r="E14" s="8"/>
      <c r="F14" s="8"/>
      <c r="G14" s="10"/>
    </row>
    <row r="15" spans="1:21" s="40" customFormat="1" ht="15.6" x14ac:dyDescent="0.6">
      <c r="A15" s="67"/>
      <c r="B15" s="67"/>
      <c r="C15" s="43" t="s">
        <v>24</v>
      </c>
      <c r="D15" s="44">
        <f>+D3+D8</f>
        <v>2833450.9689718136</v>
      </c>
      <c r="E15" s="43"/>
      <c r="F15" s="43" t="s">
        <v>26</v>
      </c>
      <c r="G15" s="44">
        <f>+G5+G13+G4</f>
        <v>2833450.9689718136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</row>
    <row r="16" spans="1:21" s="8" customFormat="1" x14ac:dyDescent="0.55000000000000004">
      <c r="D16" s="10"/>
      <c r="G16" s="10"/>
    </row>
    <row r="17" spans="4:7" s="8" customFormat="1" x14ac:dyDescent="0.55000000000000004">
      <c r="D17" s="10"/>
      <c r="G17" s="10"/>
    </row>
    <row r="18" spans="4:7" s="8" customFormat="1" x14ac:dyDescent="0.55000000000000004">
      <c r="D18" s="10"/>
      <c r="G18" s="10"/>
    </row>
    <row r="19" spans="4:7" s="8" customFormat="1" x14ac:dyDescent="0.55000000000000004">
      <c r="D19" s="10"/>
      <c r="G19" s="10"/>
    </row>
    <row r="20" spans="4:7" s="8" customFormat="1" x14ac:dyDescent="0.55000000000000004">
      <c r="D20" s="10"/>
      <c r="G20" s="10"/>
    </row>
    <row r="21" spans="4:7" s="8" customFormat="1" x14ac:dyDescent="0.55000000000000004">
      <c r="D21" s="10"/>
      <c r="G21" s="10"/>
    </row>
    <row r="22" spans="4:7" s="8" customFormat="1" x14ac:dyDescent="0.55000000000000004">
      <c r="D22" s="10"/>
      <c r="G22" s="10"/>
    </row>
    <row r="23" spans="4:7" s="8" customFormat="1" x14ac:dyDescent="0.55000000000000004">
      <c r="D23" s="10"/>
      <c r="G23" s="10"/>
    </row>
    <row r="24" spans="4:7" s="8" customFormat="1" x14ac:dyDescent="0.55000000000000004">
      <c r="D24" s="10"/>
      <c r="G24" s="10"/>
    </row>
    <row r="25" spans="4:7" s="8" customFormat="1" x14ac:dyDescent="0.55000000000000004">
      <c r="D25" s="10"/>
      <c r="G25" s="10"/>
    </row>
    <row r="26" spans="4:7" s="8" customFormat="1" x14ac:dyDescent="0.55000000000000004">
      <c r="D26" s="10"/>
      <c r="G26" s="10"/>
    </row>
    <row r="27" spans="4:7" s="8" customFormat="1" x14ac:dyDescent="0.55000000000000004">
      <c r="D27" s="10"/>
      <c r="G27" s="10"/>
    </row>
    <row r="28" spans="4:7" s="8" customFormat="1" x14ac:dyDescent="0.55000000000000004">
      <c r="D28" s="10"/>
      <c r="G28" s="10"/>
    </row>
    <row r="29" spans="4:7" s="8" customFormat="1" x14ac:dyDescent="0.55000000000000004">
      <c r="D29" s="10"/>
      <c r="G29" s="10"/>
    </row>
    <row r="30" spans="4:7" s="8" customFormat="1" x14ac:dyDescent="0.55000000000000004">
      <c r="D30" s="10"/>
      <c r="G30" s="10"/>
    </row>
    <row r="31" spans="4:7" s="8" customFormat="1" x14ac:dyDescent="0.55000000000000004">
      <c r="D31" s="10"/>
      <c r="G31" s="10"/>
    </row>
    <row r="32" spans="4:7" s="8" customFormat="1" x14ac:dyDescent="0.55000000000000004">
      <c r="D32" s="10"/>
      <c r="G32" s="10"/>
    </row>
    <row r="33" spans="4:7" s="8" customFormat="1" x14ac:dyDescent="0.55000000000000004">
      <c r="D33" s="10"/>
      <c r="G33" s="10"/>
    </row>
    <row r="34" spans="4:7" s="8" customFormat="1" x14ac:dyDescent="0.55000000000000004">
      <c r="D34" s="10"/>
      <c r="G34" s="10"/>
    </row>
    <row r="35" spans="4:7" s="8" customFormat="1" x14ac:dyDescent="0.55000000000000004">
      <c r="D35" s="10"/>
      <c r="G35" s="10"/>
    </row>
    <row r="36" spans="4:7" s="8" customFormat="1" x14ac:dyDescent="0.55000000000000004">
      <c r="D36" s="10"/>
      <c r="G36" s="10"/>
    </row>
    <row r="37" spans="4:7" s="8" customFormat="1" x14ac:dyDescent="0.55000000000000004">
      <c r="D37" s="10"/>
      <c r="G37" s="10"/>
    </row>
    <row r="38" spans="4:7" s="8" customFormat="1" x14ac:dyDescent="0.55000000000000004">
      <c r="D38" s="10"/>
      <c r="G38" s="10"/>
    </row>
    <row r="39" spans="4:7" s="8" customFormat="1" x14ac:dyDescent="0.55000000000000004">
      <c r="D39" s="10"/>
      <c r="G39" s="10"/>
    </row>
    <row r="40" spans="4:7" s="8" customFormat="1" x14ac:dyDescent="0.55000000000000004">
      <c r="D40" s="10"/>
      <c r="G40" s="10"/>
    </row>
    <row r="41" spans="4:7" s="8" customFormat="1" x14ac:dyDescent="0.55000000000000004">
      <c r="D41" s="10"/>
      <c r="G41" s="10"/>
    </row>
    <row r="42" spans="4:7" s="8" customFormat="1" x14ac:dyDescent="0.55000000000000004">
      <c r="D42" s="10"/>
      <c r="G42" s="10"/>
    </row>
    <row r="43" spans="4:7" s="8" customFormat="1" x14ac:dyDescent="0.55000000000000004">
      <c r="D43" s="10"/>
      <c r="G43" s="10"/>
    </row>
    <row r="44" spans="4:7" s="8" customFormat="1" x14ac:dyDescent="0.55000000000000004">
      <c r="D44" s="10"/>
      <c r="G44" s="10"/>
    </row>
    <row r="45" spans="4:7" s="8" customFormat="1" x14ac:dyDescent="0.55000000000000004">
      <c r="D45" s="10"/>
      <c r="G45" s="10"/>
    </row>
    <row r="46" spans="4:7" s="8" customFormat="1" x14ac:dyDescent="0.55000000000000004">
      <c r="D46" s="10"/>
      <c r="G46" s="10"/>
    </row>
    <row r="47" spans="4:7" s="8" customFormat="1" x14ac:dyDescent="0.55000000000000004">
      <c r="D47" s="10"/>
      <c r="G47" s="10"/>
    </row>
    <row r="48" spans="4:7" s="8" customFormat="1" x14ac:dyDescent="0.55000000000000004">
      <c r="D48" s="10"/>
      <c r="G48" s="10"/>
    </row>
    <row r="49" spans="4:7" s="8" customFormat="1" x14ac:dyDescent="0.55000000000000004">
      <c r="D49" s="10"/>
      <c r="G49" s="10"/>
    </row>
    <row r="50" spans="4:7" s="8" customFormat="1" x14ac:dyDescent="0.55000000000000004">
      <c r="D50" s="10"/>
      <c r="G50" s="10"/>
    </row>
    <row r="51" spans="4:7" s="8" customFormat="1" x14ac:dyDescent="0.55000000000000004">
      <c r="D51" s="10"/>
      <c r="G51" s="10"/>
    </row>
    <row r="52" spans="4:7" s="8" customFormat="1" x14ac:dyDescent="0.55000000000000004">
      <c r="D52" s="10"/>
      <c r="G52" s="10"/>
    </row>
    <row r="53" spans="4:7" s="8" customFormat="1" x14ac:dyDescent="0.55000000000000004">
      <c r="D53" s="10"/>
      <c r="G53" s="10"/>
    </row>
    <row r="54" spans="4:7" s="8" customFormat="1" x14ac:dyDescent="0.55000000000000004">
      <c r="D54" s="10"/>
      <c r="G54" s="10"/>
    </row>
    <row r="55" spans="4:7" s="8" customFormat="1" x14ac:dyDescent="0.55000000000000004">
      <c r="D55" s="10"/>
      <c r="G55" s="10"/>
    </row>
    <row r="56" spans="4:7" s="8" customFormat="1" x14ac:dyDescent="0.55000000000000004">
      <c r="D56" s="10"/>
      <c r="G56" s="10"/>
    </row>
    <row r="57" spans="4:7" s="8" customFormat="1" x14ac:dyDescent="0.55000000000000004">
      <c r="D57" s="10"/>
      <c r="G57" s="10"/>
    </row>
    <row r="58" spans="4:7" s="8" customFormat="1" x14ac:dyDescent="0.55000000000000004">
      <c r="D58" s="10"/>
      <c r="G58" s="10"/>
    </row>
  </sheetData>
  <mergeCells count="1">
    <mergeCell ref="C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Y57"/>
  <sheetViews>
    <sheetView zoomScale="150" zoomScaleNormal="150" workbookViewId="0">
      <selection activeCell="D32" sqref="D32"/>
    </sheetView>
  </sheetViews>
  <sheetFormatPr defaultRowHeight="14.4" x14ac:dyDescent="0.55000000000000004"/>
  <cols>
    <col min="1" max="1" width="9.1015625" style="8"/>
    <col min="2" max="2" width="11.1015625" style="8" customWidth="1"/>
    <col min="3" max="3" width="24.3671875" bestFit="1" customWidth="1"/>
    <col min="4" max="4" width="16.89453125" style="2" bestFit="1" customWidth="1"/>
    <col min="5" max="5" width="3.5234375" style="8" bestFit="1" customWidth="1"/>
    <col min="6" max="6" width="34.62890625" style="8" bestFit="1" customWidth="1"/>
    <col min="7" max="7" width="13" style="8" bestFit="1" customWidth="1"/>
    <col min="8" max="8" width="15.1015625" style="8" bestFit="1" customWidth="1"/>
    <col min="9" max="25" width="9.1015625" style="8"/>
  </cols>
  <sheetData>
    <row r="1" spans="2:8" x14ac:dyDescent="0.55000000000000004">
      <c r="B1" s="11" t="s">
        <v>104</v>
      </c>
      <c r="C1" s="136" t="s">
        <v>63</v>
      </c>
      <c r="D1" s="136"/>
    </row>
    <row r="2" spans="2:8" x14ac:dyDescent="0.55000000000000004">
      <c r="C2" s="136"/>
      <c r="D2" s="136"/>
    </row>
    <row r="3" spans="2:8" x14ac:dyDescent="0.55000000000000004">
      <c r="C3" s="46" t="s">
        <v>16</v>
      </c>
      <c r="D3" s="10">
        <f>+'Fasi 1-5'!D46-'Fase 8'!D11</f>
        <v>-41643.835616438359</v>
      </c>
      <c r="G3" s="116"/>
    </row>
    <row r="4" spans="2:8" x14ac:dyDescent="0.55000000000000004">
      <c r="C4" s="8" t="s">
        <v>149</v>
      </c>
      <c r="D4" s="10">
        <f>+'Fase 8'!D11</f>
        <v>41643.835616438359</v>
      </c>
    </row>
    <row r="5" spans="2:8" x14ac:dyDescent="0.55000000000000004">
      <c r="C5" s="11" t="s">
        <v>148</v>
      </c>
      <c r="D5" s="41">
        <f>+D3+D4</f>
        <v>0</v>
      </c>
      <c r="F5" s="114"/>
    </row>
    <row r="6" spans="2:8" x14ac:dyDescent="0.55000000000000004">
      <c r="C6" s="11"/>
      <c r="D6" s="41"/>
    </row>
    <row r="7" spans="2:8" x14ac:dyDescent="0.55000000000000004">
      <c r="C7" s="46" t="str">
        <f>+'Fasi 1-5'!C19</f>
        <v>Costo del Filato</v>
      </c>
      <c r="D7" s="10">
        <f>-D3*'Fasi 1-5'!E19-D4*'Fasi 1-5'!E29-D11*'Fasi 1-5'!F29</f>
        <v>-3305.0663187649516</v>
      </c>
      <c r="E7" s="88"/>
      <c r="F7" s="11"/>
      <c r="G7" s="92"/>
    </row>
    <row r="8" spans="2:8" x14ac:dyDescent="0.55000000000000004">
      <c r="C8" s="46" t="str">
        <f>+'Fasi 1-5'!C20</f>
        <v>Costo dell'energia</v>
      </c>
      <c r="D8" s="47">
        <f>-D3*'Fasi 1-5'!E20-D4*'Fasi 1-5'!E30</f>
        <v>-396.60795825179366</v>
      </c>
      <c r="F8" s="11"/>
      <c r="G8" s="94"/>
    </row>
    <row r="9" spans="2:8" x14ac:dyDescent="0.55000000000000004">
      <c r="C9" s="46" t="str">
        <f>+'Fasi 1-5'!C21</f>
        <v>Provvigioni</v>
      </c>
      <c r="D9" s="10">
        <f>-($D$5)*'Fasi 1-5'!E21*'Fasi 1-5'!D36</f>
        <v>0</v>
      </c>
      <c r="F9" s="117"/>
      <c r="G9" s="97"/>
    </row>
    <row r="10" spans="2:8" x14ac:dyDescent="0.55000000000000004">
      <c r="C10" s="46" t="str">
        <f>+'Fasi 1-5'!C22</f>
        <v>Imballaggi</v>
      </c>
      <c r="D10" s="10">
        <f>-D3*'Fasi 1-5'!E22-'Fase 7 - 7c-d'!D4*'Fasi 1-5'!E31-D11*'Fasi 1-5'!F31</f>
        <v>-132.20265275059796</v>
      </c>
    </row>
    <row r="11" spans="2:8" x14ac:dyDescent="0.55000000000000004">
      <c r="C11" s="8" t="s">
        <v>150</v>
      </c>
      <c r="D11" s="47">
        <f>'Fase 8'!D10</f>
        <v>0</v>
      </c>
    </row>
    <row r="12" spans="2:8" x14ac:dyDescent="0.55000000000000004">
      <c r="C12" s="11" t="s">
        <v>27</v>
      </c>
      <c r="D12" s="41">
        <f>SUM(D7:D11)</f>
        <v>-3833.8769297673434</v>
      </c>
      <c r="F12" s="113"/>
      <c r="G12" s="116"/>
      <c r="H12" s="115"/>
    </row>
    <row r="13" spans="2:8" x14ac:dyDescent="0.55000000000000004">
      <c r="C13" s="46" t="str">
        <f>+'Fasi 1-5'!C10</f>
        <v>Costo del lavoro</v>
      </c>
      <c r="D13" s="47">
        <f>-'Fasi 1-5'!D10</f>
        <v>-200000</v>
      </c>
      <c r="F13" s="88"/>
    </row>
    <row r="14" spans="2:8" x14ac:dyDescent="0.55000000000000004">
      <c r="C14" s="46" t="str">
        <f>+'Fasi 1-5'!C11</f>
        <v>Utenze</v>
      </c>
      <c r="D14" s="47">
        <f>-'Fasi 1-5'!D11</f>
        <v>-10000</v>
      </c>
      <c r="H14" s="114"/>
    </row>
    <row r="15" spans="2:8" x14ac:dyDescent="0.55000000000000004">
      <c r="C15" s="46" t="str">
        <f>+'Fasi 1-5'!C12</f>
        <v>Manutenzioni</v>
      </c>
      <c r="D15" s="47">
        <f>-'Fasi 1-5'!D12</f>
        <v>-50000</v>
      </c>
    </row>
    <row r="16" spans="2:8" x14ac:dyDescent="0.55000000000000004">
      <c r="C16" s="46" t="str">
        <f>+'Fasi 1-5'!C13</f>
        <v>Assicurazioni</v>
      </c>
      <c r="D16" s="47">
        <f>-'Fasi 1-5'!D13</f>
        <v>-25000</v>
      </c>
    </row>
    <row r="17" spans="1:25" x14ac:dyDescent="0.55000000000000004">
      <c r="C17" s="46" t="str">
        <f>+'Fasi 1-5'!C14</f>
        <v>Consulenze</v>
      </c>
      <c r="D17" s="47">
        <f>-'Fasi 1-5'!D14</f>
        <v>-30000</v>
      </c>
    </row>
    <row r="18" spans="1:25" x14ac:dyDescent="0.55000000000000004">
      <c r="C18" s="11" t="s">
        <v>12</v>
      </c>
      <c r="D18" s="41">
        <f>SUM(D13:D17)</f>
        <v>-315000</v>
      </c>
    </row>
    <row r="19" spans="1:25" x14ac:dyDescent="0.55000000000000004">
      <c r="C19" s="18" t="s">
        <v>62</v>
      </c>
      <c r="D19" s="45">
        <f>+D3+D12+D18+D4</f>
        <v>-318833.87692976737</v>
      </c>
    </row>
    <row r="20" spans="1:25" x14ac:dyDescent="0.55000000000000004">
      <c r="C20" s="8" t="s">
        <v>28</v>
      </c>
      <c r="D20" s="10">
        <f>-'Fasi 1-5'!E5</f>
        <v>-191666.66666666669</v>
      </c>
    </row>
    <row r="21" spans="1:25" s="3" customFormat="1" x14ac:dyDescent="0.55000000000000004">
      <c r="A21" s="11"/>
      <c r="B21" s="11"/>
      <c r="C21" s="35" t="s">
        <v>64</v>
      </c>
      <c r="D21" s="48">
        <f>+D19+D20</f>
        <v>-510500.54359643406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55000000000000004">
      <c r="C22" s="8" t="s">
        <v>30</v>
      </c>
      <c r="D22" s="10">
        <f>+'Fasi 1-5'!F7</f>
        <v>0</v>
      </c>
    </row>
    <row r="23" spans="1:25" hidden="1" x14ac:dyDescent="0.55000000000000004">
      <c r="C23" s="8"/>
      <c r="D23" s="10"/>
    </row>
    <row r="24" spans="1:25" hidden="1" x14ac:dyDescent="0.55000000000000004">
      <c r="C24" s="8"/>
      <c r="D24" s="10"/>
    </row>
    <row r="25" spans="1:25" x14ac:dyDescent="0.55000000000000004">
      <c r="B25" s="11" t="s">
        <v>105</v>
      </c>
      <c r="C25" s="46" t="s">
        <v>29</v>
      </c>
      <c r="D25" s="10">
        <f>-'Fase 7b'!C27</f>
        <v>-18435.716746046626</v>
      </c>
      <c r="E25" s="68">
        <v>0.05</v>
      </c>
      <c r="F25" s="11" t="s">
        <v>108</v>
      </c>
    </row>
    <row r="26" spans="1:25" x14ac:dyDescent="0.55000000000000004">
      <c r="C26" s="49" t="s">
        <v>31</v>
      </c>
      <c r="D26" s="50">
        <f>+D21+D22+D25</f>
        <v>-528936.26034248073</v>
      </c>
    </row>
    <row r="27" spans="1:25" hidden="1" x14ac:dyDescent="0.55000000000000004">
      <c r="B27" s="61"/>
      <c r="C27" s="62"/>
      <c r="D27" s="63"/>
    </row>
    <row r="28" spans="1:25" hidden="1" x14ac:dyDescent="0.55000000000000004">
      <c r="B28" s="61"/>
      <c r="C28" s="62"/>
      <c r="D28" s="63"/>
    </row>
    <row r="29" spans="1:25" x14ac:dyDescent="0.55000000000000004">
      <c r="B29" s="11" t="s">
        <v>106</v>
      </c>
      <c r="C29" s="46" t="s">
        <v>32</v>
      </c>
      <c r="D29" s="47">
        <f>-(G29*D26+G30*(+D26-D25-D22))</f>
        <v>146854.2236824563</v>
      </c>
      <c r="F29" s="8" t="s">
        <v>173</v>
      </c>
      <c r="G29" s="65">
        <v>0.24</v>
      </c>
    </row>
    <row r="30" spans="1:25" x14ac:dyDescent="0.55000000000000004">
      <c r="C30" s="19" t="s">
        <v>33</v>
      </c>
      <c r="D30" s="51">
        <f>+D26+D29</f>
        <v>-382082.03666002443</v>
      </c>
      <c r="F30" s="8" t="s">
        <v>174</v>
      </c>
      <c r="G30" s="65">
        <v>3.9E-2</v>
      </c>
    </row>
    <row r="31" spans="1:25" x14ac:dyDescent="0.55000000000000004">
      <c r="C31" s="8"/>
      <c r="D31" s="10"/>
    </row>
    <row r="32" spans="1:25" x14ac:dyDescent="0.55000000000000004">
      <c r="C32" s="8"/>
      <c r="D32" s="10"/>
    </row>
    <row r="33" spans="3:4" x14ac:dyDescent="0.55000000000000004">
      <c r="C33" s="8"/>
      <c r="D33" s="10"/>
    </row>
    <row r="34" spans="3:4" x14ac:dyDescent="0.55000000000000004">
      <c r="C34" s="8"/>
      <c r="D34" s="10"/>
    </row>
    <row r="35" spans="3:4" x14ac:dyDescent="0.55000000000000004">
      <c r="C35" s="8"/>
      <c r="D35" s="10"/>
    </row>
    <row r="36" spans="3:4" x14ac:dyDescent="0.55000000000000004">
      <c r="C36" s="8"/>
      <c r="D36" s="10"/>
    </row>
    <row r="37" spans="3:4" x14ac:dyDescent="0.55000000000000004">
      <c r="C37" s="8"/>
      <c r="D37" s="10"/>
    </row>
    <row r="38" spans="3:4" x14ac:dyDescent="0.55000000000000004">
      <c r="C38" s="8"/>
      <c r="D38" s="10"/>
    </row>
    <row r="39" spans="3:4" x14ac:dyDescent="0.55000000000000004">
      <c r="C39" s="8"/>
      <c r="D39" s="10"/>
    </row>
    <row r="40" spans="3:4" x14ac:dyDescent="0.55000000000000004">
      <c r="C40" s="8"/>
      <c r="D40" s="10"/>
    </row>
    <row r="41" spans="3:4" x14ac:dyDescent="0.55000000000000004">
      <c r="C41" s="8"/>
      <c r="D41" s="10"/>
    </row>
    <row r="42" spans="3:4" x14ac:dyDescent="0.55000000000000004">
      <c r="C42" s="8"/>
      <c r="D42" s="10"/>
    </row>
    <row r="43" spans="3:4" x14ac:dyDescent="0.55000000000000004">
      <c r="C43" s="8"/>
      <c r="D43" s="10"/>
    </row>
    <row r="44" spans="3:4" x14ac:dyDescent="0.55000000000000004">
      <c r="C44" s="8"/>
      <c r="D44" s="10"/>
    </row>
    <row r="45" spans="3:4" x14ac:dyDescent="0.55000000000000004">
      <c r="C45" s="8"/>
      <c r="D45" s="10"/>
    </row>
    <row r="46" spans="3:4" x14ac:dyDescent="0.55000000000000004">
      <c r="C46" s="8"/>
      <c r="D46" s="10"/>
    </row>
    <row r="47" spans="3:4" x14ac:dyDescent="0.55000000000000004">
      <c r="C47" s="8"/>
      <c r="D47" s="10"/>
    </row>
    <row r="48" spans="3:4" x14ac:dyDescent="0.55000000000000004">
      <c r="C48" s="8"/>
      <c r="D48" s="10"/>
    </row>
    <row r="49" spans="3:4" x14ac:dyDescent="0.55000000000000004">
      <c r="C49" s="8"/>
      <c r="D49" s="10"/>
    </row>
    <row r="50" spans="3:4" x14ac:dyDescent="0.55000000000000004">
      <c r="C50" s="8"/>
      <c r="D50" s="10"/>
    </row>
    <row r="51" spans="3:4" x14ac:dyDescent="0.55000000000000004">
      <c r="C51" s="8"/>
      <c r="D51" s="10"/>
    </row>
    <row r="52" spans="3:4" x14ac:dyDescent="0.55000000000000004">
      <c r="C52" s="8"/>
      <c r="D52" s="10"/>
    </row>
    <row r="53" spans="3:4" x14ac:dyDescent="0.55000000000000004">
      <c r="C53" s="8"/>
      <c r="D53" s="10"/>
    </row>
    <row r="54" spans="3:4" x14ac:dyDescent="0.55000000000000004">
      <c r="C54" s="8"/>
      <c r="D54" s="10"/>
    </row>
    <row r="55" spans="3:4" x14ac:dyDescent="0.55000000000000004">
      <c r="C55" s="8"/>
      <c r="D55" s="10"/>
    </row>
    <row r="56" spans="3:4" x14ac:dyDescent="0.55000000000000004">
      <c r="C56" s="8"/>
      <c r="D56" s="10"/>
    </row>
    <row r="57" spans="3:4" x14ac:dyDescent="0.55000000000000004">
      <c r="C57" s="8"/>
      <c r="D57" s="10"/>
    </row>
  </sheetData>
  <mergeCells count="1">
    <mergeCell ref="C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7"/>
  <dimension ref="A3:D29"/>
  <sheetViews>
    <sheetView topLeftCell="A10" zoomScale="140" zoomScaleNormal="140" workbookViewId="0">
      <selection activeCell="C21" sqref="C21"/>
    </sheetView>
  </sheetViews>
  <sheetFormatPr defaultColWidth="9.1015625" defaultRowHeight="14.4" x14ac:dyDescent="0.55000000000000004"/>
  <cols>
    <col min="1" max="1" width="14.3671875" style="8" bestFit="1" customWidth="1"/>
    <col min="2" max="2" width="37" style="8" bestFit="1" customWidth="1"/>
    <col min="3" max="3" width="15.62890625" style="8" bestFit="1" customWidth="1"/>
    <col min="4" max="16384" width="9.1015625" style="8"/>
  </cols>
  <sheetData>
    <row r="3" spans="1:3" ht="15.6" x14ac:dyDescent="0.6">
      <c r="B3" s="72" t="s">
        <v>113</v>
      </c>
      <c r="C3" s="73"/>
    </row>
    <row r="4" spans="1:3" x14ac:dyDescent="0.55000000000000004">
      <c r="A4" s="11">
        <v>1</v>
      </c>
      <c r="B4" s="8" t="s">
        <v>78</v>
      </c>
      <c r="C4" s="70">
        <v>0</v>
      </c>
    </row>
    <row r="6" spans="1:3" x14ac:dyDescent="0.55000000000000004">
      <c r="B6" s="11" t="s">
        <v>114</v>
      </c>
    </row>
    <row r="7" spans="1:3" x14ac:dyDescent="0.55000000000000004">
      <c r="B7" s="8" t="s">
        <v>115</v>
      </c>
      <c r="C7" s="70">
        <f>+'Fase 7 - 7c-d'!D19</f>
        <v>-318833.87692976737</v>
      </c>
    </row>
    <row r="8" spans="1:3" x14ac:dyDescent="0.55000000000000004">
      <c r="B8" s="8" t="s">
        <v>68</v>
      </c>
      <c r="C8" s="47">
        <v>0</v>
      </c>
    </row>
    <row r="9" spans="1:3" x14ac:dyDescent="0.55000000000000004">
      <c r="B9" s="8" t="s">
        <v>69</v>
      </c>
      <c r="C9" s="47">
        <f>+'Fase 8'!D8</f>
        <v>549880.45799116546</v>
      </c>
    </row>
    <row r="10" spans="1:3" x14ac:dyDescent="0.55000000000000004">
      <c r="B10" s="8" t="s">
        <v>116</v>
      </c>
      <c r="C10" s="47">
        <f>+C8-C9</f>
        <v>-549880.45799116546</v>
      </c>
    </row>
    <row r="11" spans="1:3" x14ac:dyDescent="0.55000000000000004">
      <c r="A11" s="23" t="s">
        <v>117</v>
      </c>
      <c r="B11" s="11" t="s">
        <v>118</v>
      </c>
      <c r="C11" s="41">
        <f>+C7+C10</f>
        <v>-868714.33492093277</v>
      </c>
    </row>
    <row r="12" spans="1:3" x14ac:dyDescent="0.55000000000000004">
      <c r="A12" s="23"/>
      <c r="B12" s="8" t="s">
        <v>28</v>
      </c>
      <c r="C12" s="47">
        <f>+'Fase 7 - 7c-d'!D20</f>
        <v>-191666.66666666669</v>
      </c>
    </row>
    <row r="13" spans="1:3" x14ac:dyDescent="0.55000000000000004">
      <c r="A13" s="23"/>
      <c r="B13" s="8" t="s">
        <v>119</v>
      </c>
      <c r="C13" s="47">
        <v>0</v>
      </c>
    </row>
    <row r="14" spans="1:3" x14ac:dyDescent="0.55000000000000004">
      <c r="A14" s="23"/>
      <c r="B14" s="8" t="s">
        <v>120</v>
      </c>
      <c r="C14" s="47">
        <f>+'Fasi 1-5'!D5-'Fasi 1-5'!E5</f>
        <v>2108333.3333333335</v>
      </c>
    </row>
    <row r="15" spans="1:3" x14ac:dyDescent="0.55000000000000004">
      <c r="A15" s="23"/>
      <c r="B15" s="8" t="s">
        <v>121</v>
      </c>
      <c r="C15" s="47">
        <f>+C14-C13</f>
        <v>2108333.3333333335</v>
      </c>
    </row>
    <row r="16" spans="1:3" x14ac:dyDescent="0.55000000000000004">
      <c r="A16" s="23" t="s">
        <v>122</v>
      </c>
      <c r="B16" s="11" t="s">
        <v>123</v>
      </c>
      <c r="C16" s="41">
        <f>+C12-C15</f>
        <v>-2300000</v>
      </c>
    </row>
    <row r="17" spans="1:4" x14ac:dyDescent="0.55000000000000004">
      <c r="B17" s="8" t="s">
        <v>124</v>
      </c>
      <c r="C17" s="47">
        <f>+'Fasi 1-5'!D7</f>
        <v>0</v>
      </c>
    </row>
    <row r="18" spans="1:4" x14ac:dyDescent="0.55000000000000004">
      <c r="B18" s="8" t="s">
        <v>125</v>
      </c>
      <c r="C18" s="47">
        <f>+'Fasi 1-5'!D5</f>
        <v>2300000</v>
      </c>
    </row>
    <row r="19" spans="1:4" x14ac:dyDescent="0.55000000000000004">
      <c r="A19" s="23" t="s">
        <v>126</v>
      </c>
      <c r="B19" s="11" t="s">
        <v>127</v>
      </c>
      <c r="C19" s="41">
        <f>+C17+C18</f>
        <v>2300000</v>
      </c>
    </row>
    <row r="20" spans="1:4" x14ac:dyDescent="0.55000000000000004">
      <c r="A20" s="23" t="s">
        <v>128</v>
      </c>
      <c r="B20" s="11" t="s">
        <v>87</v>
      </c>
      <c r="C20" s="41">
        <v>0</v>
      </c>
    </row>
    <row r="21" spans="1:4" x14ac:dyDescent="0.55000000000000004">
      <c r="A21" s="23" t="s">
        <v>134</v>
      </c>
      <c r="B21" s="11" t="s">
        <v>135</v>
      </c>
      <c r="C21" s="71">
        <f>+'Fase 6'!G13</f>
        <v>500000</v>
      </c>
    </row>
    <row r="22" spans="1:4" x14ac:dyDescent="0.55000000000000004">
      <c r="B22" s="11"/>
      <c r="C22" s="11"/>
    </row>
    <row r="23" spans="1:4" s="11" customFormat="1" x14ac:dyDescent="0.55000000000000004">
      <c r="A23" s="11" t="s">
        <v>136</v>
      </c>
      <c r="B23" s="11" t="s">
        <v>129</v>
      </c>
      <c r="C23" s="71">
        <f>+C11+C16+C19+C20+C21</f>
        <v>-368714.33492093254</v>
      </c>
    </row>
    <row r="25" spans="1:4" x14ac:dyDescent="0.55000000000000004">
      <c r="A25" s="23" t="s">
        <v>130</v>
      </c>
      <c r="B25" s="11" t="s">
        <v>131</v>
      </c>
      <c r="C25" s="71">
        <f>+C4-C23</f>
        <v>368714.33492093254</v>
      </c>
    </row>
    <row r="27" spans="1:4" x14ac:dyDescent="0.55000000000000004">
      <c r="B27" s="11" t="s">
        <v>132</v>
      </c>
      <c r="C27" s="41">
        <f>+AVERAGE(C25)*D27</f>
        <v>18435.716746046626</v>
      </c>
      <c r="D27" s="68">
        <v>0.05</v>
      </c>
    </row>
    <row r="29" spans="1:4" x14ac:dyDescent="0.55000000000000004">
      <c r="B29" s="11" t="s">
        <v>133</v>
      </c>
      <c r="C29" s="41">
        <f>+C25+C27</f>
        <v>387150.05166697915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8"/>
  <dimension ref="A1:Z145"/>
  <sheetViews>
    <sheetView zoomScale="150" zoomScaleNormal="150" workbookViewId="0">
      <selection activeCell="F13" sqref="F13"/>
    </sheetView>
  </sheetViews>
  <sheetFormatPr defaultRowHeight="14.4" x14ac:dyDescent="0.55000000000000004"/>
  <cols>
    <col min="1" max="1" width="3.5234375" style="8" customWidth="1"/>
    <col min="2" max="2" width="15.89453125" style="8" customWidth="1"/>
    <col min="3" max="3" width="20.5234375" bestFit="1" customWidth="1"/>
    <col min="4" max="4" width="16.3671875" bestFit="1" customWidth="1"/>
    <col min="5" max="5" width="3.62890625" customWidth="1"/>
    <col min="6" max="6" width="27.62890625" bestFit="1" customWidth="1"/>
    <col min="7" max="7" width="16.3671875" bestFit="1" customWidth="1"/>
    <col min="8" max="26" width="9.1015625" style="8"/>
  </cols>
  <sheetData>
    <row r="1" spans="2:7" x14ac:dyDescent="0.55000000000000004">
      <c r="B1" s="11" t="s">
        <v>109</v>
      </c>
      <c r="C1" s="137" t="s">
        <v>66</v>
      </c>
      <c r="D1" s="137"/>
      <c r="E1" s="137"/>
      <c r="F1" s="137"/>
      <c r="G1" s="137"/>
    </row>
    <row r="2" spans="2:7" x14ac:dyDescent="0.55000000000000004">
      <c r="C2" s="137"/>
      <c r="D2" s="137"/>
      <c r="E2" s="137"/>
      <c r="F2" s="137"/>
      <c r="G2" s="137"/>
    </row>
    <row r="3" spans="2:7" x14ac:dyDescent="0.55000000000000004">
      <c r="C3" s="11" t="s">
        <v>23</v>
      </c>
      <c r="D3" s="41">
        <f>+SUM(D4:D6)</f>
        <v>2108333.3333333335</v>
      </c>
      <c r="E3" s="8"/>
      <c r="F3" s="11" t="s">
        <v>59</v>
      </c>
      <c r="G3" s="41">
        <f>SUM(G4:G5)</f>
        <v>2687150.0516669792</v>
      </c>
    </row>
    <row r="4" spans="2:7" x14ac:dyDescent="0.55000000000000004">
      <c r="C4" s="8" t="str">
        <f>+'Fase 6'!C4</f>
        <v>Brevetti</v>
      </c>
      <c r="D4" s="42">
        <f>+'Fasi 1-5'!D2-'Fasi 1-5'!E2</f>
        <v>475000</v>
      </c>
      <c r="E4" s="8"/>
      <c r="F4" s="8" t="s">
        <v>57</v>
      </c>
      <c r="G4" s="10">
        <f>+'Fase 6'!G4+'Fasi 1-5'!E7</f>
        <v>2300000</v>
      </c>
    </row>
    <row r="5" spans="2:7" x14ac:dyDescent="0.55000000000000004">
      <c r="C5" s="8" t="str">
        <f>+'Fase 6'!C5</f>
        <v>Impianti</v>
      </c>
      <c r="D5" s="42">
        <f>+'Fasi 1-5'!D3-'Fasi 1-5'!E3</f>
        <v>900000</v>
      </c>
      <c r="E5" s="8"/>
      <c r="F5" s="8" t="s">
        <v>58</v>
      </c>
      <c r="G5" s="10">
        <f>+'Fase 7b'!C29</f>
        <v>387150.05166697915</v>
      </c>
    </row>
    <row r="6" spans="2:7" x14ac:dyDescent="0.55000000000000004">
      <c r="C6" s="8" t="str">
        <f>+'Fase 6'!C6</f>
        <v>Attrezzature</v>
      </c>
      <c r="D6" s="42">
        <f>+'Fasi 1-5'!D4-'Fasi 1-5'!E4</f>
        <v>733333.33333333337</v>
      </c>
      <c r="E6" s="8"/>
      <c r="F6" s="8"/>
      <c r="G6" s="10"/>
    </row>
    <row r="7" spans="2:7" x14ac:dyDescent="0.55000000000000004">
      <c r="C7" s="8"/>
      <c r="D7" s="10"/>
      <c r="E7" s="8"/>
      <c r="F7" s="8"/>
      <c r="G7" s="10"/>
    </row>
    <row r="8" spans="2:7" x14ac:dyDescent="0.55000000000000004">
      <c r="C8" s="11" t="str">
        <f>+'Fase 6'!C8</f>
        <v>Capitale Circolante</v>
      </c>
      <c r="D8" s="41">
        <f>SUM(D9:D13)</f>
        <v>549880.45799116546</v>
      </c>
      <c r="E8" s="8"/>
      <c r="F8" s="11" t="s">
        <v>61</v>
      </c>
      <c r="G8" s="41">
        <f>-'Fase 7 - 7c-d'!D29</f>
        <v>-146854.2236824563</v>
      </c>
    </row>
    <row r="9" spans="2:7" x14ac:dyDescent="0.55000000000000004">
      <c r="C9" s="8" t="str">
        <f>+'Fase 6'!C9</f>
        <v>Crediti V/Clienti</v>
      </c>
      <c r="D9" s="10">
        <f>+'Fase 6'!D9</f>
        <v>-12527.378495027209</v>
      </c>
      <c r="E9" s="8"/>
      <c r="F9" s="8"/>
      <c r="G9" s="10"/>
    </row>
    <row r="10" spans="2:7" x14ac:dyDescent="0.55000000000000004">
      <c r="C10" s="8" t="str">
        <f>+'Fase 6'!C10</f>
        <v>Magazzino Mat. Prima</v>
      </c>
      <c r="D10" s="10">
        <f>+'Fase 6'!D10</f>
        <v>0</v>
      </c>
      <c r="E10" s="8"/>
      <c r="F10" s="11" t="s">
        <v>60</v>
      </c>
      <c r="G10" s="41">
        <f>+G11+G12</f>
        <v>117917.96333997557</v>
      </c>
    </row>
    <row r="11" spans="2:7" x14ac:dyDescent="0.55000000000000004">
      <c r="C11" s="8" t="str">
        <f>+'Fase 6'!C11</f>
        <v>Magazzino P. Finito</v>
      </c>
      <c r="D11" s="10">
        <f>+'Fase 6'!D11</f>
        <v>41643.835616438359</v>
      </c>
      <c r="E11" s="8"/>
      <c r="F11" s="8" t="s">
        <v>25</v>
      </c>
      <c r="G11" s="10">
        <f>+'Fase 6'!G13</f>
        <v>500000</v>
      </c>
    </row>
    <row r="12" spans="2:7" x14ac:dyDescent="0.55000000000000004">
      <c r="C12" t="s">
        <v>144</v>
      </c>
      <c r="D12" s="47">
        <f>+IVA!N9</f>
        <v>535805.0967601653</v>
      </c>
      <c r="E12" s="8"/>
      <c r="F12" s="8" t="s">
        <v>172</v>
      </c>
      <c r="G12" s="10">
        <f>+'Fase 7 - 7c-d'!D30</f>
        <v>-382082.03666002443</v>
      </c>
    </row>
    <row r="13" spans="2:7" x14ac:dyDescent="0.55000000000000004">
      <c r="C13" s="8" t="str">
        <f>+'Fase 6'!C13</f>
        <v>Debiti V/Fornitori</v>
      </c>
      <c r="D13" s="10">
        <f>+'Fase 6'!D13</f>
        <v>-15041.095890410958</v>
      </c>
      <c r="E13" s="8"/>
      <c r="F13" s="8"/>
      <c r="G13" s="10"/>
    </row>
    <row r="14" spans="2:7" ht="15.6" x14ac:dyDescent="0.6">
      <c r="C14" s="52" t="s">
        <v>24</v>
      </c>
      <c r="D14" s="53">
        <f>+D3+D8</f>
        <v>2658213.7913244991</v>
      </c>
      <c r="E14" s="52"/>
      <c r="F14" s="52" t="s">
        <v>26</v>
      </c>
      <c r="G14" s="53">
        <f>+G8+G10+G3</f>
        <v>2658213.7913244986</v>
      </c>
    </row>
    <row r="15" spans="2:7" x14ac:dyDescent="0.55000000000000004">
      <c r="C15" s="8"/>
      <c r="D15" s="8"/>
      <c r="E15" s="8"/>
      <c r="F15" s="8"/>
      <c r="G15" s="8"/>
    </row>
    <row r="16" spans="2:7" x14ac:dyDescent="0.55000000000000004">
      <c r="C16" s="8"/>
      <c r="D16" s="8"/>
      <c r="E16" s="8"/>
      <c r="F16" s="8"/>
      <c r="G16" s="70"/>
    </row>
    <row r="17" spans="3:7" x14ac:dyDescent="0.55000000000000004">
      <c r="C17" s="8"/>
      <c r="D17" s="8"/>
      <c r="E17" s="8"/>
      <c r="F17" s="8"/>
      <c r="G17" s="70"/>
    </row>
    <row r="18" spans="3:7" x14ac:dyDescent="0.55000000000000004">
      <c r="C18" s="8"/>
      <c r="D18" s="8"/>
      <c r="E18" s="8"/>
      <c r="F18" s="8"/>
      <c r="G18" s="8"/>
    </row>
    <row r="19" spans="3:7" x14ac:dyDescent="0.55000000000000004">
      <c r="C19" s="8"/>
      <c r="D19" s="8"/>
      <c r="E19" s="8"/>
      <c r="F19" s="8"/>
      <c r="G19" s="8"/>
    </row>
    <row r="20" spans="3:7" x14ac:dyDescent="0.55000000000000004">
      <c r="C20" s="8"/>
      <c r="D20" s="8"/>
      <c r="E20" s="8"/>
      <c r="F20" s="8"/>
      <c r="G20" s="8"/>
    </row>
    <row r="21" spans="3:7" x14ac:dyDescent="0.55000000000000004">
      <c r="C21" s="8"/>
      <c r="D21" s="8"/>
      <c r="E21" s="8"/>
      <c r="F21" s="8"/>
      <c r="G21" s="8"/>
    </row>
    <row r="22" spans="3:7" x14ac:dyDescent="0.55000000000000004">
      <c r="C22" s="8"/>
      <c r="D22" s="8"/>
      <c r="E22" s="8"/>
      <c r="F22" s="8"/>
      <c r="G22" s="8"/>
    </row>
    <row r="23" spans="3:7" x14ac:dyDescent="0.55000000000000004">
      <c r="C23" s="8"/>
      <c r="D23" s="8"/>
      <c r="E23" s="8"/>
      <c r="F23" s="8"/>
      <c r="G23" s="8"/>
    </row>
    <row r="24" spans="3:7" x14ac:dyDescent="0.55000000000000004">
      <c r="C24" s="8"/>
      <c r="D24" s="8"/>
      <c r="E24" s="8"/>
      <c r="F24" s="8"/>
      <c r="G24" s="8"/>
    </row>
    <row r="25" spans="3:7" x14ac:dyDescent="0.55000000000000004">
      <c r="C25" s="8"/>
      <c r="D25" s="8"/>
      <c r="E25" s="8"/>
      <c r="F25" s="8"/>
      <c r="G25" s="8"/>
    </row>
    <row r="26" spans="3:7" x14ac:dyDescent="0.55000000000000004">
      <c r="C26" s="8"/>
      <c r="D26" s="8"/>
      <c r="E26" s="8"/>
      <c r="F26" s="8"/>
      <c r="G26" s="8"/>
    </row>
    <row r="27" spans="3:7" x14ac:dyDescent="0.55000000000000004">
      <c r="C27" s="8"/>
      <c r="D27" s="8"/>
      <c r="E27" s="8"/>
      <c r="F27" s="8"/>
      <c r="G27" s="8"/>
    </row>
    <row r="28" spans="3:7" x14ac:dyDescent="0.55000000000000004">
      <c r="C28" s="8"/>
      <c r="D28" s="8"/>
      <c r="E28" s="8"/>
      <c r="F28" s="8"/>
      <c r="G28" s="8"/>
    </row>
    <row r="29" spans="3:7" x14ac:dyDescent="0.55000000000000004">
      <c r="C29" s="8"/>
      <c r="D29" s="8"/>
      <c r="E29" s="8"/>
      <c r="F29" s="8"/>
      <c r="G29" s="8"/>
    </row>
    <row r="30" spans="3:7" x14ac:dyDescent="0.55000000000000004">
      <c r="C30" s="8"/>
      <c r="D30" s="8"/>
      <c r="E30" s="8"/>
      <c r="F30" s="8"/>
      <c r="G30" s="8"/>
    </row>
    <row r="31" spans="3:7" x14ac:dyDescent="0.55000000000000004">
      <c r="C31" s="8"/>
      <c r="D31" s="8"/>
      <c r="E31" s="8"/>
      <c r="F31" s="8"/>
      <c r="G31" s="8"/>
    </row>
    <row r="32" spans="3:7" x14ac:dyDescent="0.55000000000000004">
      <c r="C32" s="8"/>
      <c r="D32" s="8"/>
      <c r="E32" s="8"/>
      <c r="F32" s="8"/>
      <c r="G32" s="8"/>
    </row>
    <row r="33" spans="3:7" x14ac:dyDescent="0.55000000000000004">
      <c r="C33" s="8"/>
      <c r="D33" s="8"/>
      <c r="E33" s="8"/>
      <c r="F33" s="8"/>
      <c r="G33" s="8"/>
    </row>
    <row r="34" spans="3:7" x14ac:dyDescent="0.55000000000000004">
      <c r="C34" s="8"/>
      <c r="D34" s="8"/>
      <c r="E34" s="8"/>
      <c r="F34" s="8"/>
      <c r="G34" s="8"/>
    </row>
    <row r="35" spans="3:7" x14ac:dyDescent="0.55000000000000004">
      <c r="C35" s="8"/>
      <c r="D35" s="8"/>
      <c r="E35" s="8"/>
      <c r="F35" s="8"/>
      <c r="G35" s="8"/>
    </row>
    <row r="36" spans="3:7" x14ac:dyDescent="0.55000000000000004">
      <c r="C36" s="8"/>
      <c r="D36" s="8"/>
      <c r="E36" s="8"/>
      <c r="F36" s="8"/>
      <c r="G36" s="8"/>
    </row>
    <row r="37" spans="3:7" x14ac:dyDescent="0.55000000000000004">
      <c r="C37" s="8"/>
      <c r="D37" s="8"/>
      <c r="E37" s="8"/>
      <c r="F37" s="8"/>
      <c r="G37" s="8"/>
    </row>
    <row r="38" spans="3:7" x14ac:dyDescent="0.55000000000000004">
      <c r="C38" s="8"/>
      <c r="D38" s="8"/>
      <c r="E38" s="8"/>
      <c r="F38" s="8"/>
      <c r="G38" s="8"/>
    </row>
    <row r="39" spans="3:7" x14ac:dyDescent="0.55000000000000004">
      <c r="C39" s="8"/>
      <c r="D39" s="8"/>
      <c r="E39" s="8"/>
      <c r="F39" s="8"/>
      <c r="G39" s="8"/>
    </row>
    <row r="40" spans="3:7" x14ac:dyDescent="0.55000000000000004">
      <c r="C40" s="8"/>
      <c r="D40" s="8"/>
      <c r="E40" s="8"/>
      <c r="F40" s="8"/>
      <c r="G40" s="8"/>
    </row>
    <row r="41" spans="3:7" x14ac:dyDescent="0.55000000000000004">
      <c r="C41" s="8"/>
      <c r="D41" s="8"/>
      <c r="E41" s="8"/>
      <c r="F41" s="8"/>
      <c r="G41" s="8"/>
    </row>
    <row r="42" spans="3:7" x14ac:dyDescent="0.55000000000000004">
      <c r="C42" s="8"/>
      <c r="D42" s="8"/>
      <c r="E42" s="8"/>
      <c r="F42" s="8"/>
      <c r="G42" s="8"/>
    </row>
    <row r="43" spans="3:7" x14ac:dyDescent="0.55000000000000004">
      <c r="C43" s="8"/>
      <c r="D43" s="8"/>
      <c r="E43" s="8"/>
      <c r="F43" s="8"/>
      <c r="G43" s="8"/>
    </row>
    <row r="44" spans="3:7" x14ac:dyDescent="0.55000000000000004">
      <c r="C44" s="8"/>
      <c r="D44" s="8"/>
      <c r="E44" s="8"/>
      <c r="F44" s="8"/>
      <c r="G44" s="8"/>
    </row>
    <row r="45" spans="3:7" x14ac:dyDescent="0.55000000000000004">
      <c r="C45" s="8"/>
      <c r="D45" s="8"/>
      <c r="E45" s="8"/>
      <c r="F45" s="8"/>
      <c r="G45" s="8"/>
    </row>
    <row r="46" spans="3:7" x14ac:dyDescent="0.55000000000000004">
      <c r="C46" s="8"/>
      <c r="D46" s="8"/>
      <c r="E46" s="8"/>
      <c r="F46" s="8"/>
      <c r="G46" s="8"/>
    </row>
    <row r="47" spans="3:7" x14ac:dyDescent="0.55000000000000004">
      <c r="C47" s="8"/>
      <c r="D47" s="8"/>
      <c r="E47" s="8"/>
      <c r="F47" s="8"/>
      <c r="G47" s="8"/>
    </row>
    <row r="48" spans="3:7" x14ac:dyDescent="0.55000000000000004">
      <c r="C48" s="8"/>
      <c r="D48" s="8"/>
      <c r="E48" s="8"/>
      <c r="F48" s="8"/>
      <c r="G48" s="8"/>
    </row>
    <row r="49" spans="3:7" x14ac:dyDescent="0.55000000000000004">
      <c r="C49" s="8"/>
      <c r="D49" s="8"/>
      <c r="E49" s="8"/>
      <c r="F49" s="8"/>
      <c r="G49" s="8"/>
    </row>
    <row r="50" spans="3:7" x14ac:dyDescent="0.55000000000000004">
      <c r="C50" s="8"/>
      <c r="D50" s="8"/>
      <c r="E50" s="8"/>
      <c r="F50" s="8"/>
      <c r="G50" s="8"/>
    </row>
    <row r="51" spans="3:7" x14ac:dyDescent="0.55000000000000004">
      <c r="C51" s="8"/>
      <c r="D51" s="8"/>
      <c r="E51" s="8"/>
      <c r="F51" s="8"/>
      <c r="G51" s="8"/>
    </row>
    <row r="52" spans="3:7" x14ac:dyDescent="0.55000000000000004">
      <c r="C52" s="8"/>
      <c r="D52" s="8"/>
      <c r="E52" s="8"/>
      <c r="F52" s="8"/>
      <c r="G52" s="8"/>
    </row>
    <row r="53" spans="3:7" x14ac:dyDescent="0.55000000000000004">
      <c r="C53" s="8"/>
      <c r="D53" s="8"/>
      <c r="E53" s="8"/>
      <c r="F53" s="8"/>
      <c r="G53" s="8"/>
    </row>
    <row r="54" spans="3:7" x14ac:dyDescent="0.55000000000000004">
      <c r="C54" s="8"/>
      <c r="D54" s="8"/>
      <c r="E54" s="8"/>
      <c r="F54" s="8"/>
      <c r="G54" s="8"/>
    </row>
    <row r="55" spans="3:7" x14ac:dyDescent="0.55000000000000004">
      <c r="C55" s="8"/>
      <c r="D55" s="8"/>
      <c r="E55" s="8"/>
      <c r="F55" s="8"/>
      <c r="G55" s="8"/>
    </row>
    <row r="56" spans="3:7" x14ac:dyDescent="0.55000000000000004">
      <c r="C56" s="8"/>
      <c r="D56" s="8"/>
      <c r="E56" s="8"/>
      <c r="F56" s="8"/>
      <c r="G56" s="8"/>
    </row>
    <row r="57" spans="3:7" x14ac:dyDescent="0.55000000000000004">
      <c r="C57" s="8"/>
      <c r="D57" s="8"/>
      <c r="E57" s="8"/>
      <c r="F57" s="8"/>
      <c r="G57" s="8"/>
    </row>
    <row r="58" spans="3:7" x14ac:dyDescent="0.55000000000000004">
      <c r="C58" s="8"/>
      <c r="D58" s="8"/>
      <c r="E58" s="8"/>
      <c r="F58" s="8"/>
      <c r="G58" s="8"/>
    </row>
    <row r="59" spans="3:7" x14ac:dyDescent="0.55000000000000004">
      <c r="C59" s="8"/>
      <c r="D59" s="8"/>
      <c r="E59" s="8"/>
      <c r="F59" s="8"/>
      <c r="G59" s="8"/>
    </row>
    <row r="60" spans="3:7" x14ac:dyDescent="0.55000000000000004">
      <c r="C60" s="8"/>
      <c r="D60" s="8"/>
      <c r="E60" s="8"/>
      <c r="F60" s="8"/>
      <c r="G60" s="8"/>
    </row>
    <row r="61" spans="3:7" x14ac:dyDescent="0.55000000000000004">
      <c r="C61" s="8"/>
      <c r="D61" s="8"/>
      <c r="E61" s="8"/>
      <c r="F61" s="8"/>
      <c r="G61" s="8"/>
    </row>
    <row r="62" spans="3:7" x14ac:dyDescent="0.55000000000000004">
      <c r="C62" s="8"/>
      <c r="D62" s="8"/>
      <c r="E62" s="8"/>
      <c r="F62" s="8"/>
      <c r="G62" s="8"/>
    </row>
    <row r="63" spans="3:7" x14ac:dyDescent="0.55000000000000004">
      <c r="C63" s="8"/>
      <c r="D63" s="8"/>
      <c r="E63" s="8"/>
      <c r="F63" s="8"/>
      <c r="G63" s="8"/>
    </row>
    <row r="64" spans="3:7" x14ac:dyDescent="0.55000000000000004">
      <c r="C64" s="8"/>
      <c r="D64" s="8"/>
      <c r="E64" s="8"/>
      <c r="F64" s="8"/>
      <c r="G64" s="8"/>
    </row>
    <row r="65" spans="3:7" x14ac:dyDescent="0.55000000000000004">
      <c r="C65" s="8"/>
      <c r="D65" s="8"/>
      <c r="E65" s="8"/>
      <c r="F65" s="8"/>
      <c r="G65" s="8"/>
    </row>
    <row r="66" spans="3:7" x14ac:dyDescent="0.55000000000000004">
      <c r="C66" s="8"/>
      <c r="D66" s="8"/>
      <c r="E66" s="8"/>
      <c r="F66" s="8"/>
      <c r="G66" s="8"/>
    </row>
    <row r="67" spans="3:7" x14ac:dyDescent="0.55000000000000004">
      <c r="C67" s="8"/>
      <c r="D67" s="8"/>
      <c r="E67" s="8"/>
      <c r="F67" s="8"/>
      <c r="G67" s="8"/>
    </row>
    <row r="68" spans="3:7" x14ac:dyDescent="0.55000000000000004">
      <c r="C68" s="8"/>
      <c r="D68" s="8"/>
      <c r="E68" s="8"/>
      <c r="F68" s="8"/>
      <c r="G68" s="8"/>
    </row>
    <row r="69" spans="3:7" x14ac:dyDescent="0.55000000000000004">
      <c r="C69" s="8"/>
      <c r="D69" s="8"/>
      <c r="E69" s="8"/>
      <c r="F69" s="8"/>
      <c r="G69" s="8"/>
    </row>
    <row r="70" spans="3:7" x14ac:dyDescent="0.55000000000000004">
      <c r="C70" s="8"/>
      <c r="D70" s="8"/>
      <c r="E70" s="8"/>
      <c r="F70" s="8"/>
      <c r="G70" s="8"/>
    </row>
    <row r="71" spans="3:7" x14ac:dyDescent="0.55000000000000004">
      <c r="C71" s="8"/>
      <c r="D71" s="8"/>
      <c r="E71" s="8"/>
      <c r="F71" s="8"/>
      <c r="G71" s="8"/>
    </row>
    <row r="72" spans="3:7" x14ac:dyDescent="0.55000000000000004">
      <c r="C72" s="8"/>
      <c r="D72" s="8"/>
      <c r="E72" s="8"/>
      <c r="F72" s="8"/>
      <c r="G72" s="8"/>
    </row>
    <row r="73" spans="3:7" x14ac:dyDescent="0.55000000000000004">
      <c r="C73" s="8"/>
      <c r="D73" s="8"/>
      <c r="E73" s="8"/>
      <c r="F73" s="8"/>
      <c r="G73" s="8"/>
    </row>
    <row r="74" spans="3:7" x14ac:dyDescent="0.55000000000000004">
      <c r="C74" s="8"/>
      <c r="D74" s="8"/>
      <c r="E74" s="8"/>
      <c r="F74" s="8"/>
      <c r="G74" s="8"/>
    </row>
    <row r="75" spans="3:7" x14ac:dyDescent="0.55000000000000004">
      <c r="C75" s="8"/>
      <c r="D75" s="8"/>
      <c r="E75" s="8"/>
      <c r="F75" s="8"/>
      <c r="G75" s="8"/>
    </row>
    <row r="76" spans="3:7" x14ac:dyDescent="0.55000000000000004">
      <c r="C76" s="8"/>
      <c r="D76" s="8"/>
      <c r="E76" s="8"/>
      <c r="F76" s="8"/>
      <c r="G76" s="8"/>
    </row>
    <row r="77" spans="3:7" x14ac:dyDescent="0.55000000000000004">
      <c r="C77" s="8"/>
      <c r="D77" s="8"/>
      <c r="E77" s="8"/>
      <c r="F77" s="8"/>
      <c r="G77" s="8"/>
    </row>
    <row r="78" spans="3:7" x14ac:dyDescent="0.55000000000000004">
      <c r="C78" s="8"/>
      <c r="D78" s="8"/>
      <c r="E78" s="8"/>
      <c r="F78" s="8"/>
      <c r="G78" s="8"/>
    </row>
    <row r="79" spans="3:7" x14ac:dyDescent="0.55000000000000004">
      <c r="C79" s="8"/>
      <c r="D79" s="8"/>
      <c r="E79" s="8"/>
      <c r="F79" s="8"/>
      <c r="G79" s="8"/>
    </row>
    <row r="80" spans="3:7" x14ac:dyDescent="0.55000000000000004">
      <c r="C80" s="8"/>
      <c r="D80" s="8"/>
      <c r="E80" s="8"/>
      <c r="F80" s="8"/>
      <c r="G80" s="8"/>
    </row>
    <row r="81" spans="3:7" x14ac:dyDescent="0.55000000000000004">
      <c r="C81" s="8"/>
      <c r="D81" s="8"/>
      <c r="E81" s="8"/>
      <c r="F81" s="8"/>
      <c r="G81" s="8"/>
    </row>
    <row r="82" spans="3:7" x14ac:dyDescent="0.55000000000000004">
      <c r="C82" s="8"/>
      <c r="D82" s="8"/>
      <c r="E82" s="8"/>
      <c r="F82" s="8"/>
      <c r="G82" s="8"/>
    </row>
    <row r="83" spans="3:7" x14ac:dyDescent="0.55000000000000004">
      <c r="C83" s="8"/>
      <c r="D83" s="8"/>
      <c r="E83" s="8"/>
      <c r="F83" s="8"/>
      <c r="G83" s="8"/>
    </row>
    <row r="84" spans="3:7" x14ac:dyDescent="0.55000000000000004">
      <c r="C84" s="8"/>
      <c r="D84" s="8"/>
      <c r="E84" s="8"/>
      <c r="F84" s="8"/>
      <c r="G84" s="8"/>
    </row>
    <row r="85" spans="3:7" x14ac:dyDescent="0.55000000000000004">
      <c r="C85" s="8"/>
      <c r="D85" s="8"/>
      <c r="E85" s="8"/>
      <c r="F85" s="8"/>
      <c r="G85" s="8"/>
    </row>
    <row r="86" spans="3:7" x14ac:dyDescent="0.55000000000000004">
      <c r="C86" s="8"/>
      <c r="D86" s="8"/>
      <c r="E86" s="8"/>
      <c r="F86" s="8"/>
      <c r="G86" s="8"/>
    </row>
    <row r="87" spans="3:7" x14ac:dyDescent="0.55000000000000004">
      <c r="C87" s="8"/>
      <c r="D87" s="8"/>
      <c r="E87" s="8"/>
      <c r="F87" s="8"/>
      <c r="G87" s="8"/>
    </row>
    <row r="88" spans="3:7" x14ac:dyDescent="0.55000000000000004">
      <c r="C88" s="8"/>
      <c r="D88" s="8"/>
      <c r="E88" s="8"/>
      <c r="F88" s="8"/>
      <c r="G88" s="8"/>
    </row>
    <row r="89" spans="3:7" x14ac:dyDescent="0.55000000000000004">
      <c r="C89" s="8"/>
      <c r="D89" s="8"/>
      <c r="E89" s="8"/>
      <c r="F89" s="8"/>
      <c r="G89" s="8"/>
    </row>
    <row r="90" spans="3:7" x14ac:dyDescent="0.55000000000000004">
      <c r="C90" s="8"/>
      <c r="D90" s="8"/>
      <c r="E90" s="8"/>
      <c r="F90" s="8"/>
      <c r="G90" s="8"/>
    </row>
    <row r="91" spans="3:7" x14ac:dyDescent="0.55000000000000004">
      <c r="C91" s="8"/>
      <c r="D91" s="8"/>
      <c r="E91" s="8"/>
      <c r="F91" s="8"/>
      <c r="G91" s="8"/>
    </row>
    <row r="92" spans="3:7" x14ac:dyDescent="0.55000000000000004">
      <c r="C92" s="8"/>
      <c r="D92" s="8"/>
      <c r="E92" s="8"/>
      <c r="F92" s="8"/>
      <c r="G92" s="8"/>
    </row>
    <row r="93" spans="3:7" x14ac:dyDescent="0.55000000000000004">
      <c r="C93" s="8"/>
      <c r="D93" s="8"/>
      <c r="E93" s="8"/>
      <c r="F93" s="8"/>
      <c r="G93" s="8"/>
    </row>
    <row r="94" spans="3:7" x14ac:dyDescent="0.55000000000000004">
      <c r="C94" s="8"/>
      <c r="D94" s="8"/>
      <c r="E94" s="8"/>
      <c r="F94" s="8"/>
      <c r="G94" s="8"/>
    </row>
    <row r="95" spans="3:7" x14ac:dyDescent="0.55000000000000004">
      <c r="C95" s="8"/>
      <c r="D95" s="8"/>
      <c r="E95" s="8"/>
      <c r="F95" s="8"/>
      <c r="G95" s="8"/>
    </row>
    <row r="96" spans="3:7" x14ac:dyDescent="0.55000000000000004">
      <c r="C96" s="8"/>
      <c r="D96" s="8"/>
      <c r="E96" s="8"/>
      <c r="F96" s="8"/>
      <c r="G96" s="8"/>
    </row>
    <row r="97" spans="3:7" x14ac:dyDescent="0.55000000000000004">
      <c r="C97" s="8"/>
      <c r="D97" s="8"/>
      <c r="E97" s="8"/>
      <c r="F97" s="8"/>
      <c r="G97" s="8"/>
    </row>
    <row r="98" spans="3:7" x14ac:dyDescent="0.55000000000000004">
      <c r="C98" s="8"/>
      <c r="D98" s="8"/>
      <c r="E98" s="8"/>
      <c r="F98" s="8"/>
      <c r="G98" s="8"/>
    </row>
    <row r="99" spans="3:7" x14ac:dyDescent="0.55000000000000004">
      <c r="C99" s="8"/>
      <c r="D99" s="8"/>
      <c r="E99" s="8"/>
      <c r="F99" s="8"/>
      <c r="G99" s="8"/>
    </row>
    <row r="100" spans="3:7" x14ac:dyDescent="0.55000000000000004">
      <c r="C100" s="8"/>
      <c r="D100" s="8"/>
      <c r="E100" s="8"/>
      <c r="F100" s="8"/>
      <c r="G100" s="8"/>
    </row>
    <row r="101" spans="3:7" x14ac:dyDescent="0.55000000000000004">
      <c r="C101" s="8"/>
      <c r="D101" s="8"/>
      <c r="E101" s="8"/>
      <c r="F101" s="8"/>
      <c r="G101" s="8"/>
    </row>
    <row r="102" spans="3:7" x14ac:dyDescent="0.55000000000000004">
      <c r="C102" s="8"/>
      <c r="D102" s="8"/>
      <c r="E102" s="8"/>
      <c r="F102" s="8"/>
      <c r="G102" s="8"/>
    </row>
    <row r="103" spans="3:7" x14ac:dyDescent="0.55000000000000004">
      <c r="C103" s="8"/>
      <c r="D103" s="8"/>
      <c r="E103" s="8"/>
      <c r="F103" s="8"/>
      <c r="G103" s="8"/>
    </row>
    <row r="104" spans="3:7" x14ac:dyDescent="0.55000000000000004">
      <c r="C104" s="8"/>
      <c r="D104" s="8"/>
      <c r="E104" s="8"/>
      <c r="F104" s="8"/>
      <c r="G104" s="8"/>
    </row>
    <row r="105" spans="3:7" x14ac:dyDescent="0.55000000000000004">
      <c r="C105" s="8"/>
      <c r="D105" s="8"/>
      <c r="E105" s="8"/>
      <c r="F105" s="8"/>
      <c r="G105" s="8"/>
    </row>
    <row r="106" spans="3:7" x14ac:dyDescent="0.55000000000000004">
      <c r="C106" s="8"/>
      <c r="D106" s="8"/>
      <c r="E106" s="8"/>
      <c r="F106" s="8"/>
      <c r="G106" s="8"/>
    </row>
    <row r="107" spans="3:7" x14ac:dyDescent="0.55000000000000004">
      <c r="C107" s="8"/>
      <c r="D107" s="8"/>
      <c r="E107" s="8"/>
      <c r="F107" s="8"/>
      <c r="G107" s="8"/>
    </row>
    <row r="108" spans="3:7" x14ac:dyDescent="0.55000000000000004">
      <c r="C108" s="8"/>
      <c r="D108" s="8"/>
      <c r="E108" s="8"/>
      <c r="F108" s="8"/>
      <c r="G108" s="8"/>
    </row>
    <row r="109" spans="3:7" x14ac:dyDescent="0.55000000000000004">
      <c r="C109" s="8"/>
      <c r="D109" s="8"/>
      <c r="E109" s="8"/>
      <c r="F109" s="8"/>
      <c r="G109" s="8"/>
    </row>
    <row r="110" spans="3:7" x14ac:dyDescent="0.55000000000000004">
      <c r="C110" s="8"/>
      <c r="D110" s="8"/>
      <c r="E110" s="8"/>
      <c r="F110" s="8"/>
      <c r="G110" s="8"/>
    </row>
    <row r="111" spans="3:7" x14ac:dyDescent="0.55000000000000004">
      <c r="C111" s="8"/>
      <c r="D111" s="8"/>
      <c r="E111" s="8"/>
      <c r="F111" s="8"/>
      <c r="G111" s="8"/>
    </row>
    <row r="112" spans="3:7" x14ac:dyDescent="0.55000000000000004">
      <c r="C112" s="8"/>
      <c r="D112" s="8"/>
      <c r="E112" s="8"/>
      <c r="F112" s="8"/>
      <c r="G112" s="8"/>
    </row>
    <row r="113" spans="3:7" x14ac:dyDescent="0.55000000000000004">
      <c r="C113" s="8"/>
      <c r="D113" s="8"/>
      <c r="E113" s="8"/>
      <c r="F113" s="8"/>
      <c r="G113" s="8"/>
    </row>
    <row r="114" spans="3:7" x14ac:dyDescent="0.55000000000000004">
      <c r="C114" s="8"/>
      <c r="D114" s="8"/>
      <c r="E114" s="8"/>
      <c r="F114" s="8"/>
      <c r="G114" s="8"/>
    </row>
    <row r="115" spans="3:7" x14ac:dyDescent="0.55000000000000004">
      <c r="C115" s="8"/>
      <c r="D115" s="8"/>
      <c r="E115" s="8"/>
      <c r="F115" s="8"/>
      <c r="G115" s="8"/>
    </row>
    <row r="116" spans="3:7" x14ac:dyDescent="0.55000000000000004">
      <c r="C116" s="8"/>
      <c r="D116" s="8"/>
      <c r="E116" s="8"/>
      <c r="F116" s="8"/>
      <c r="G116" s="8"/>
    </row>
    <row r="117" spans="3:7" x14ac:dyDescent="0.55000000000000004">
      <c r="C117" s="8"/>
      <c r="D117" s="8"/>
      <c r="E117" s="8"/>
      <c r="F117" s="8"/>
      <c r="G117" s="8"/>
    </row>
    <row r="118" spans="3:7" x14ac:dyDescent="0.55000000000000004">
      <c r="C118" s="8"/>
      <c r="D118" s="8"/>
      <c r="E118" s="8"/>
      <c r="F118" s="8"/>
      <c r="G118" s="8"/>
    </row>
    <row r="119" spans="3:7" x14ac:dyDescent="0.55000000000000004">
      <c r="C119" s="8"/>
      <c r="D119" s="8"/>
      <c r="E119" s="8"/>
      <c r="F119" s="8"/>
      <c r="G119" s="8"/>
    </row>
    <row r="120" spans="3:7" x14ac:dyDescent="0.55000000000000004">
      <c r="C120" s="8"/>
      <c r="D120" s="8"/>
      <c r="E120" s="8"/>
      <c r="F120" s="8"/>
      <c r="G120" s="8"/>
    </row>
    <row r="121" spans="3:7" x14ac:dyDescent="0.55000000000000004">
      <c r="C121" s="8"/>
      <c r="D121" s="8"/>
      <c r="E121" s="8"/>
      <c r="F121" s="8"/>
      <c r="G121" s="8"/>
    </row>
    <row r="122" spans="3:7" x14ac:dyDescent="0.55000000000000004">
      <c r="C122" s="8"/>
      <c r="D122" s="8"/>
      <c r="E122" s="8"/>
      <c r="F122" s="8"/>
      <c r="G122" s="8"/>
    </row>
    <row r="123" spans="3:7" x14ac:dyDescent="0.55000000000000004">
      <c r="C123" s="8"/>
      <c r="D123" s="8"/>
      <c r="E123" s="8"/>
      <c r="F123" s="8"/>
      <c r="G123" s="8"/>
    </row>
    <row r="124" spans="3:7" x14ac:dyDescent="0.55000000000000004">
      <c r="C124" s="8"/>
      <c r="D124" s="8"/>
      <c r="E124" s="8"/>
      <c r="F124" s="8"/>
      <c r="G124" s="8"/>
    </row>
    <row r="125" spans="3:7" x14ac:dyDescent="0.55000000000000004">
      <c r="C125" s="8"/>
      <c r="D125" s="8"/>
      <c r="E125" s="8"/>
      <c r="F125" s="8"/>
      <c r="G125" s="8"/>
    </row>
    <row r="126" spans="3:7" x14ac:dyDescent="0.55000000000000004">
      <c r="C126" s="8"/>
      <c r="D126" s="8"/>
      <c r="E126" s="8"/>
      <c r="F126" s="8"/>
      <c r="G126" s="8"/>
    </row>
    <row r="127" spans="3:7" x14ac:dyDescent="0.55000000000000004">
      <c r="C127" s="8"/>
      <c r="D127" s="8"/>
      <c r="E127" s="8"/>
      <c r="F127" s="8"/>
      <c r="G127" s="8"/>
    </row>
    <row r="128" spans="3:7" x14ac:dyDescent="0.55000000000000004">
      <c r="C128" s="8"/>
      <c r="D128" s="8"/>
      <c r="E128" s="8"/>
      <c r="F128" s="8"/>
      <c r="G128" s="8"/>
    </row>
    <row r="129" spans="3:7" x14ac:dyDescent="0.55000000000000004">
      <c r="C129" s="8"/>
      <c r="D129" s="8"/>
      <c r="E129" s="8"/>
      <c r="F129" s="8"/>
      <c r="G129" s="8"/>
    </row>
    <row r="130" spans="3:7" x14ac:dyDescent="0.55000000000000004">
      <c r="C130" s="8"/>
      <c r="D130" s="8"/>
      <c r="E130" s="8"/>
      <c r="F130" s="8"/>
      <c r="G130" s="8"/>
    </row>
    <row r="131" spans="3:7" x14ac:dyDescent="0.55000000000000004">
      <c r="C131" s="8"/>
      <c r="D131" s="8"/>
      <c r="E131" s="8"/>
      <c r="F131" s="8"/>
      <c r="G131" s="8"/>
    </row>
    <row r="132" spans="3:7" x14ac:dyDescent="0.55000000000000004">
      <c r="C132" s="8"/>
      <c r="D132" s="8"/>
      <c r="E132" s="8"/>
      <c r="F132" s="8"/>
      <c r="G132" s="8"/>
    </row>
    <row r="133" spans="3:7" x14ac:dyDescent="0.55000000000000004">
      <c r="C133" s="8"/>
      <c r="D133" s="8"/>
      <c r="E133" s="8"/>
      <c r="F133" s="8"/>
      <c r="G133" s="8"/>
    </row>
    <row r="134" spans="3:7" x14ac:dyDescent="0.55000000000000004">
      <c r="C134" s="8"/>
      <c r="D134" s="8"/>
      <c r="E134" s="8"/>
      <c r="F134" s="8"/>
      <c r="G134" s="8"/>
    </row>
    <row r="135" spans="3:7" x14ac:dyDescent="0.55000000000000004">
      <c r="C135" s="8"/>
      <c r="D135" s="8"/>
      <c r="E135" s="8"/>
      <c r="F135" s="8"/>
      <c r="G135" s="8"/>
    </row>
    <row r="136" spans="3:7" x14ac:dyDescent="0.55000000000000004">
      <c r="C136" s="8"/>
      <c r="D136" s="8"/>
      <c r="E136" s="8"/>
      <c r="F136" s="8"/>
      <c r="G136" s="8"/>
    </row>
    <row r="137" spans="3:7" x14ac:dyDescent="0.55000000000000004">
      <c r="C137" s="8"/>
      <c r="D137" s="8"/>
      <c r="E137" s="8"/>
      <c r="F137" s="8"/>
      <c r="G137" s="8"/>
    </row>
    <row r="138" spans="3:7" x14ac:dyDescent="0.55000000000000004">
      <c r="C138" s="8"/>
      <c r="D138" s="8"/>
      <c r="E138" s="8"/>
      <c r="F138" s="8"/>
      <c r="G138" s="8"/>
    </row>
    <row r="139" spans="3:7" x14ac:dyDescent="0.55000000000000004">
      <c r="C139" s="8"/>
      <c r="D139" s="8"/>
      <c r="E139" s="8"/>
      <c r="F139" s="8"/>
      <c r="G139" s="8"/>
    </row>
    <row r="140" spans="3:7" x14ac:dyDescent="0.55000000000000004">
      <c r="C140" s="8"/>
      <c r="D140" s="8"/>
      <c r="E140" s="8"/>
      <c r="F140" s="8"/>
      <c r="G140" s="8"/>
    </row>
    <row r="141" spans="3:7" x14ac:dyDescent="0.55000000000000004">
      <c r="C141" s="8"/>
      <c r="D141" s="8"/>
      <c r="E141" s="8"/>
      <c r="F141" s="8"/>
      <c r="G141" s="8"/>
    </row>
    <row r="142" spans="3:7" x14ac:dyDescent="0.55000000000000004">
      <c r="C142" s="8"/>
      <c r="D142" s="8"/>
      <c r="E142" s="8"/>
      <c r="F142" s="8"/>
      <c r="G142" s="8"/>
    </row>
    <row r="143" spans="3:7" x14ac:dyDescent="0.55000000000000004">
      <c r="C143" s="8"/>
      <c r="D143" s="8"/>
      <c r="E143" s="8"/>
      <c r="F143" s="8"/>
      <c r="G143" s="8"/>
    </row>
    <row r="144" spans="3:7" x14ac:dyDescent="0.55000000000000004">
      <c r="C144" s="8"/>
      <c r="D144" s="8"/>
      <c r="E144" s="8"/>
      <c r="F144" s="8"/>
      <c r="G144" s="8"/>
    </row>
    <row r="145" spans="3:7" x14ac:dyDescent="0.55000000000000004">
      <c r="C145" s="8"/>
      <c r="D145" s="8"/>
      <c r="E145" s="8"/>
      <c r="F145" s="8"/>
      <c r="G145" s="8"/>
    </row>
  </sheetData>
  <mergeCells count="1">
    <mergeCell ref="C1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5"/>
  <dimension ref="A1:Z156"/>
  <sheetViews>
    <sheetView zoomScale="150" zoomScaleNormal="150" workbookViewId="0">
      <selection activeCell="C1" sqref="C1:D37"/>
    </sheetView>
  </sheetViews>
  <sheetFormatPr defaultColWidth="9.1015625" defaultRowHeight="14.4" x14ac:dyDescent="0.55000000000000004"/>
  <cols>
    <col min="1" max="1" width="3.1015625" style="119" customWidth="1"/>
    <col min="2" max="2" width="15.1015625" style="119" customWidth="1"/>
    <col min="3" max="3" width="40.5234375" style="120" bestFit="1" customWidth="1"/>
    <col min="4" max="4" width="10.89453125" style="120" bestFit="1" customWidth="1"/>
    <col min="5" max="26" width="9.1015625" style="119"/>
    <col min="27" max="16384" width="9.1015625" style="120"/>
  </cols>
  <sheetData>
    <row r="1" spans="2:4" ht="18.3" x14ac:dyDescent="0.55000000000000004">
      <c r="B1" s="62" t="s">
        <v>111</v>
      </c>
      <c r="C1" s="138" t="s">
        <v>112</v>
      </c>
      <c r="D1" s="138"/>
    </row>
    <row r="2" spans="2:4" ht="15.6" x14ac:dyDescent="0.6">
      <c r="C2" s="121"/>
      <c r="D2" s="122" t="s">
        <v>92</v>
      </c>
    </row>
    <row r="3" spans="2:4" ht="15.6" hidden="1" x14ac:dyDescent="0.6">
      <c r="C3" s="123"/>
      <c r="D3" s="124"/>
    </row>
    <row r="4" spans="2:4" ht="15.6" x14ac:dyDescent="0.6">
      <c r="C4" s="123" t="s">
        <v>67</v>
      </c>
      <c r="D4" s="124">
        <f>+'Fase 7 - 7c-d'!D19</f>
        <v>-318833.87692976737</v>
      </c>
    </row>
    <row r="5" spans="2:4" ht="15.6" x14ac:dyDescent="0.6">
      <c r="C5" s="123" t="s">
        <v>68</v>
      </c>
      <c r="D5" s="124">
        <v>0</v>
      </c>
    </row>
    <row r="6" spans="2:4" ht="15.6" x14ac:dyDescent="0.6">
      <c r="C6" s="123" t="s">
        <v>69</v>
      </c>
      <c r="D6" s="124">
        <f>+'Fase 8'!D8</f>
        <v>549880.45799116546</v>
      </c>
    </row>
    <row r="7" spans="2:4" ht="15.6" x14ac:dyDescent="0.6">
      <c r="C7" s="123" t="s">
        <v>70</v>
      </c>
      <c r="D7" s="124">
        <f>+D6-D5</f>
        <v>549880.45799116546</v>
      </c>
    </row>
    <row r="8" spans="2:4" ht="15.6" hidden="1" x14ac:dyDescent="0.6">
      <c r="C8" s="123"/>
      <c r="D8" s="124"/>
    </row>
    <row r="9" spans="2:4" ht="15.6" x14ac:dyDescent="0.6">
      <c r="C9" s="127" t="s">
        <v>71</v>
      </c>
      <c r="D9" s="128">
        <f>+D4-D7</f>
        <v>-868714.33492093277</v>
      </c>
    </row>
    <row r="10" spans="2:4" ht="15.6" hidden="1" x14ac:dyDescent="0.6">
      <c r="C10" s="123"/>
      <c r="D10" s="124"/>
    </row>
    <row r="11" spans="2:4" ht="15.6" x14ac:dyDescent="0.6">
      <c r="C11" s="123" t="s">
        <v>28</v>
      </c>
      <c r="D11" s="124">
        <f>+'Fase 7 - 7c-d'!D20</f>
        <v>-191666.66666666669</v>
      </c>
    </row>
    <row r="12" spans="2:4" ht="15.6" x14ac:dyDescent="0.6">
      <c r="C12" s="123" t="s">
        <v>72</v>
      </c>
      <c r="D12" s="124">
        <v>0</v>
      </c>
    </row>
    <row r="13" spans="2:4" ht="15.6" x14ac:dyDescent="0.6">
      <c r="C13" s="123" t="s">
        <v>73</v>
      </c>
      <c r="D13" s="124">
        <f>+'Fase 8'!D3</f>
        <v>2108333.3333333335</v>
      </c>
    </row>
    <row r="14" spans="2:4" ht="15.6" x14ac:dyDescent="0.6">
      <c r="C14" s="123" t="s">
        <v>74</v>
      </c>
      <c r="D14" s="124">
        <f>+D13-D12</f>
        <v>2108333.3333333335</v>
      </c>
    </row>
    <row r="15" spans="2:4" ht="15.6" x14ac:dyDescent="0.6">
      <c r="C15" s="121" t="s">
        <v>75</v>
      </c>
      <c r="D15" s="125">
        <f>+D14-D11</f>
        <v>2300000</v>
      </c>
    </row>
    <row r="16" spans="2:4" ht="15.6" hidden="1" x14ac:dyDescent="0.6">
      <c r="C16" s="123"/>
      <c r="D16" s="124"/>
    </row>
    <row r="17" spans="3:4" ht="15.6" x14ac:dyDescent="0.6">
      <c r="C17" s="127" t="s">
        <v>76</v>
      </c>
      <c r="D17" s="128">
        <f>+D9-D15</f>
        <v>-3168714.3349209325</v>
      </c>
    </row>
    <row r="18" spans="3:4" ht="15.6" hidden="1" x14ac:dyDescent="0.6">
      <c r="C18" s="123"/>
      <c r="D18" s="124"/>
    </row>
    <row r="19" spans="3:4" ht="15.6" x14ac:dyDescent="0.6">
      <c r="C19" s="123" t="s">
        <v>77</v>
      </c>
      <c r="D19" s="124">
        <f>+'Fase 7 - 7c-d'!D22+'Fase 7 - 7c-d'!D25</f>
        <v>-18435.716746046626</v>
      </c>
    </row>
    <row r="20" spans="3:4" ht="15.6" x14ac:dyDescent="0.6">
      <c r="C20" s="123" t="s">
        <v>78</v>
      </c>
      <c r="D20" s="124">
        <v>0</v>
      </c>
    </row>
    <row r="21" spans="3:4" ht="15.6" x14ac:dyDescent="0.6">
      <c r="C21" s="123" t="s">
        <v>79</v>
      </c>
      <c r="D21" s="124">
        <f>+'Fase 8'!G3</f>
        <v>2687150.0516669792</v>
      </c>
    </row>
    <row r="22" spans="3:4" ht="15.6" x14ac:dyDescent="0.6">
      <c r="C22" s="123" t="s">
        <v>80</v>
      </c>
      <c r="D22" s="124">
        <f>+D21-D20</f>
        <v>2687150.0516669792</v>
      </c>
    </row>
    <row r="23" spans="3:4" ht="15.6" x14ac:dyDescent="0.6">
      <c r="C23" s="121" t="s">
        <v>81</v>
      </c>
      <c r="D23" s="125">
        <f>+D22+D19</f>
        <v>2668714.3349209325</v>
      </c>
    </row>
    <row r="24" spans="3:4" ht="15.6" x14ac:dyDescent="0.6">
      <c r="C24" s="123"/>
      <c r="D24" s="124"/>
    </row>
    <row r="25" spans="3:4" ht="15.6" x14ac:dyDescent="0.6">
      <c r="C25" s="121" t="s">
        <v>82</v>
      </c>
      <c r="D25" s="125">
        <v>0</v>
      </c>
    </row>
    <row r="26" spans="3:4" ht="15.6" x14ac:dyDescent="0.6">
      <c r="C26" s="123"/>
      <c r="D26" s="124"/>
    </row>
    <row r="27" spans="3:4" ht="15.6" x14ac:dyDescent="0.6">
      <c r="C27" s="123" t="s">
        <v>83</v>
      </c>
      <c r="D27" s="124">
        <f>+'Fase 7 - 7c-d'!D29</f>
        <v>146854.2236824563</v>
      </c>
    </row>
    <row r="28" spans="3:4" ht="15.6" x14ac:dyDescent="0.6">
      <c r="C28" s="123" t="s">
        <v>84</v>
      </c>
      <c r="D28" s="124">
        <v>0</v>
      </c>
    </row>
    <row r="29" spans="3:4" ht="15.6" x14ac:dyDescent="0.6">
      <c r="C29" s="123" t="s">
        <v>85</v>
      </c>
      <c r="D29" s="124">
        <f>+'Fase 8'!G8</f>
        <v>-146854.2236824563</v>
      </c>
    </row>
    <row r="30" spans="3:4" ht="15.6" x14ac:dyDescent="0.6">
      <c r="C30" s="123" t="s">
        <v>86</v>
      </c>
      <c r="D30" s="124">
        <f>+D29-D28</f>
        <v>-146854.2236824563</v>
      </c>
    </row>
    <row r="31" spans="3:4" ht="15.6" x14ac:dyDescent="0.6">
      <c r="C31" s="121" t="s">
        <v>87</v>
      </c>
      <c r="D31" s="125">
        <f>+D27+D30</f>
        <v>0</v>
      </c>
    </row>
    <row r="32" spans="3:4" ht="15.6" x14ac:dyDescent="0.6">
      <c r="C32" s="123"/>
      <c r="D32" s="124"/>
    </row>
    <row r="33" spans="3:4" ht="15.6" x14ac:dyDescent="0.6">
      <c r="C33" s="123" t="s">
        <v>88</v>
      </c>
      <c r="D33" s="124">
        <f>+D4+D11+D19+D25+D27</f>
        <v>-382082.03666002443</v>
      </c>
    </row>
    <row r="34" spans="3:4" ht="15.6" x14ac:dyDescent="0.6">
      <c r="C34" s="123" t="s">
        <v>89</v>
      </c>
      <c r="D34" s="124">
        <v>0</v>
      </c>
    </row>
    <row r="35" spans="3:4" ht="15.6" x14ac:dyDescent="0.6">
      <c r="C35" s="123" t="s">
        <v>90</v>
      </c>
      <c r="D35" s="124">
        <f>+D6+D13-D21-D29</f>
        <v>117917.96333997615</v>
      </c>
    </row>
    <row r="36" spans="3:4" ht="15.6" x14ac:dyDescent="0.6">
      <c r="C36" s="123" t="s">
        <v>91</v>
      </c>
      <c r="D36" s="124">
        <f>D35-D34</f>
        <v>117917.96333997615</v>
      </c>
    </row>
    <row r="37" spans="3:4" ht="15.6" x14ac:dyDescent="0.6">
      <c r="C37" s="127" t="s">
        <v>171</v>
      </c>
      <c r="D37" s="128">
        <f>D36-D33</f>
        <v>500000.00000000058</v>
      </c>
    </row>
    <row r="38" spans="3:4" x14ac:dyDescent="0.55000000000000004">
      <c r="C38" s="119"/>
      <c r="D38" s="126"/>
    </row>
    <row r="39" spans="3:4" x14ac:dyDescent="0.55000000000000004">
      <c r="C39" s="119"/>
      <c r="D39" s="119"/>
    </row>
    <row r="40" spans="3:4" x14ac:dyDescent="0.55000000000000004">
      <c r="C40" s="119"/>
      <c r="D40" s="119"/>
    </row>
    <row r="41" spans="3:4" x14ac:dyDescent="0.55000000000000004">
      <c r="C41" s="119"/>
      <c r="D41" s="119"/>
    </row>
    <row r="42" spans="3:4" x14ac:dyDescent="0.55000000000000004">
      <c r="C42" s="119"/>
      <c r="D42" s="119"/>
    </row>
    <row r="43" spans="3:4" x14ac:dyDescent="0.55000000000000004">
      <c r="C43" s="119"/>
      <c r="D43" s="119"/>
    </row>
    <row r="44" spans="3:4" x14ac:dyDescent="0.55000000000000004">
      <c r="C44" s="119"/>
      <c r="D44" s="119"/>
    </row>
    <row r="45" spans="3:4" x14ac:dyDescent="0.55000000000000004">
      <c r="C45" s="119"/>
      <c r="D45" s="119"/>
    </row>
    <row r="46" spans="3:4" x14ac:dyDescent="0.55000000000000004">
      <c r="C46" s="119"/>
      <c r="D46" s="119"/>
    </row>
    <row r="47" spans="3:4" x14ac:dyDescent="0.55000000000000004">
      <c r="C47" s="119"/>
      <c r="D47" s="119"/>
    </row>
    <row r="48" spans="3:4" x14ac:dyDescent="0.55000000000000004">
      <c r="C48" s="119"/>
      <c r="D48" s="119"/>
    </row>
    <row r="49" spans="3:4" x14ac:dyDescent="0.55000000000000004">
      <c r="C49" s="119"/>
      <c r="D49" s="119"/>
    </row>
    <row r="50" spans="3:4" x14ac:dyDescent="0.55000000000000004">
      <c r="C50" s="119"/>
      <c r="D50" s="119"/>
    </row>
    <row r="51" spans="3:4" x14ac:dyDescent="0.55000000000000004">
      <c r="C51" s="119"/>
      <c r="D51" s="119"/>
    </row>
    <row r="52" spans="3:4" x14ac:dyDescent="0.55000000000000004">
      <c r="C52" s="119"/>
      <c r="D52" s="119"/>
    </row>
    <row r="53" spans="3:4" x14ac:dyDescent="0.55000000000000004">
      <c r="C53" s="119"/>
      <c r="D53" s="119"/>
    </row>
    <row r="54" spans="3:4" x14ac:dyDescent="0.55000000000000004">
      <c r="C54" s="119"/>
      <c r="D54" s="119"/>
    </row>
    <row r="55" spans="3:4" x14ac:dyDescent="0.55000000000000004">
      <c r="C55" s="119"/>
      <c r="D55" s="119"/>
    </row>
    <row r="56" spans="3:4" x14ac:dyDescent="0.55000000000000004">
      <c r="C56" s="119"/>
      <c r="D56" s="119"/>
    </row>
    <row r="57" spans="3:4" x14ac:dyDescent="0.55000000000000004">
      <c r="C57" s="119"/>
      <c r="D57" s="119"/>
    </row>
    <row r="58" spans="3:4" x14ac:dyDescent="0.55000000000000004">
      <c r="C58" s="119"/>
      <c r="D58" s="119"/>
    </row>
    <row r="59" spans="3:4" x14ac:dyDescent="0.55000000000000004">
      <c r="C59" s="119"/>
      <c r="D59" s="119"/>
    </row>
    <row r="60" spans="3:4" x14ac:dyDescent="0.55000000000000004">
      <c r="C60" s="119"/>
      <c r="D60" s="119"/>
    </row>
    <row r="61" spans="3:4" x14ac:dyDescent="0.55000000000000004">
      <c r="C61" s="119"/>
      <c r="D61" s="119"/>
    </row>
    <row r="62" spans="3:4" x14ac:dyDescent="0.55000000000000004">
      <c r="C62" s="119"/>
      <c r="D62" s="119"/>
    </row>
    <row r="63" spans="3:4" x14ac:dyDescent="0.55000000000000004">
      <c r="C63" s="119"/>
      <c r="D63" s="119"/>
    </row>
    <row r="64" spans="3:4" x14ac:dyDescent="0.55000000000000004">
      <c r="C64" s="119"/>
      <c r="D64" s="119"/>
    </row>
    <row r="65" spans="3:4" x14ac:dyDescent="0.55000000000000004">
      <c r="C65" s="119"/>
      <c r="D65" s="119"/>
    </row>
    <row r="66" spans="3:4" x14ac:dyDescent="0.55000000000000004">
      <c r="C66" s="119"/>
      <c r="D66" s="119"/>
    </row>
    <row r="67" spans="3:4" x14ac:dyDescent="0.55000000000000004">
      <c r="C67" s="119"/>
      <c r="D67" s="119"/>
    </row>
    <row r="68" spans="3:4" x14ac:dyDescent="0.55000000000000004">
      <c r="C68" s="119"/>
      <c r="D68" s="119"/>
    </row>
    <row r="69" spans="3:4" x14ac:dyDescent="0.55000000000000004">
      <c r="C69" s="119"/>
      <c r="D69" s="119"/>
    </row>
    <row r="70" spans="3:4" x14ac:dyDescent="0.55000000000000004">
      <c r="C70" s="119"/>
      <c r="D70" s="119"/>
    </row>
    <row r="71" spans="3:4" x14ac:dyDescent="0.55000000000000004">
      <c r="C71" s="119"/>
      <c r="D71" s="119"/>
    </row>
    <row r="72" spans="3:4" x14ac:dyDescent="0.55000000000000004">
      <c r="C72" s="119"/>
      <c r="D72" s="119"/>
    </row>
    <row r="73" spans="3:4" x14ac:dyDescent="0.55000000000000004">
      <c r="C73" s="119"/>
      <c r="D73" s="119"/>
    </row>
    <row r="74" spans="3:4" x14ac:dyDescent="0.55000000000000004">
      <c r="C74" s="119"/>
      <c r="D74" s="119"/>
    </row>
    <row r="75" spans="3:4" x14ac:dyDescent="0.55000000000000004">
      <c r="C75" s="119"/>
      <c r="D75" s="119"/>
    </row>
    <row r="76" spans="3:4" x14ac:dyDescent="0.55000000000000004">
      <c r="C76" s="119"/>
      <c r="D76" s="119"/>
    </row>
    <row r="77" spans="3:4" x14ac:dyDescent="0.55000000000000004">
      <c r="C77" s="119"/>
      <c r="D77" s="119"/>
    </row>
    <row r="78" spans="3:4" x14ac:dyDescent="0.55000000000000004">
      <c r="C78" s="119"/>
      <c r="D78" s="119"/>
    </row>
    <row r="79" spans="3:4" x14ac:dyDescent="0.55000000000000004">
      <c r="C79" s="119"/>
      <c r="D79" s="119"/>
    </row>
    <row r="80" spans="3:4" x14ac:dyDescent="0.55000000000000004">
      <c r="C80" s="119"/>
      <c r="D80" s="119"/>
    </row>
    <row r="81" spans="3:4" x14ac:dyDescent="0.55000000000000004">
      <c r="C81" s="119"/>
      <c r="D81" s="119"/>
    </row>
    <row r="82" spans="3:4" x14ac:dyDescent="0.55000000000000004">
      <c r="C82" s="119"/>
      <c r="D82" s="119"/>
    </row>
    <row r="83" spans="3:4" x14ac:dyDescent="0.55000000000000004">
      <c r="C83" s="119"/>
      <c r="D83" s="119"/>
    </row>
    <row r="84" spans="3:4" x14ac:dyDescent="0.55000000000000004">
      <c r="C84" s="119"/>
      <c r="D84" s="119"/>
    </row>
    <row r="85" spans="3:4" x14ac:dyDescent="0.55000000000000004">
      <c r="C85" s="119"/>
      <c r="D85" s="119"/>
    </row>
    <row r="86" spans="3:4" x14ac:dyDescent="0.55000000000000004">
      <c r="C86" s="119"/>
      <c r="D86" s="119"/>
    </row>
    <row r="87" spans="3:4" x14ac:dyDescent="0.55000000000000004">
      <c r="C87" s="119"/>
      <c r="D87" s="119"/>
    </row>
    <row r="88" spans="3:4" x14ac:dyDescent="0.55000000000000004">
      <c r="C88" s="119"/>
      <c r="D88" s="119"/>
    </row>
    <row r="89" spans="3:4" x14ac:dyDescent="0.55000000000000004">
      <c r="C89" s="119"/>
      <c r="D89" s="119"/>
    </row>
    <row r="90" spans="3:4" x14ac:dyDescent="0.55000000000000004">
      <c r="C90" s="119"/>
      <c r="D90" s="119"/>
    </row>
    <row r="91" spans="3:4" x14ac:dyDescent="0.55000000000000004">
      <c r="C91" s="119"/>
      <c r="D91" s="119"/>
    </row>
    <row r="92" spans="3:4" x14ac:dyDescent="0.55000000000000004">
      <c r="C92" s="119"/>
      <c r="D92" s="119"/>
    </row>
    <row r="93" spans="3:4" x14ac:dyDescent="0.55000000000000004">
      <c r="C93" s="119"/>
      <c r="D93" s="119"/>
    </row>
    <row r="94" spans="3:4" x14ac:dyDescent="0.55000000000000004">
      <c r="C94" s="119"/>
      <c r="D94" s="119"/>
    </row>
    <row r="95" spans="3:4" x14ac:dyDescent="0.55000000000000004">
      <c r="C95" s="119"/>
      <c r="D95" s="119"/>
    </row>
    <row r="96" spans="3:4" x14ac:dyDescent="0.55000000000000004">
      <c r="C96" s="119"/>
      <c r="D96" s="119"/>
    </row>
    <row r="97" spans="3:4" x14ac:dyDescent="0.55000000000000004">
      <c r="C97" s="119"/>
      <c r="D97" s="119"/>
    </row>
    <row r="98" spans="3:4" x14ac:dyDescent="0.55000000000000004">
      <c r="C98" s="119"/>
      <c r="D98" s="119"/>
    </row>
    <row r="99" spans="3:4" x14ac:dyDescent="0.55000000000000004">
      <c r="C99" s="119"/>
      <c r="D99" s="119"/>
    </row>
    <row r="100" spans="3:4" x14ac:dyDescent="0.55000000000000004">
      <c r="C100" s="119"/>
      <c r="D100" s="119"/>
    </row>
    <row r="101" spans="3:4" x14ac:dyDescent="0.55000000000000004">
      <c r="C101" s="119"/>
      <c r="D101" s="119"/>
    </row>
    <row r="102" spans="3:4" x14ac:dyDescent="0.55000000000000004">
      <c r="C102" s="119"/>
      <c r="D102" s="119"/>
    </row>
    <row r="103" spans="3:4" x14ac:dyDescent="0.55000000000000004">
      <c r="C103" s="119"/>
      <c r="D103" s="119"/>
    </row>
    <row r="104" spans="3:4" x14ac:dyDescent="0.55000000000000004">
      <c r="C104" s="119"/>
      <c r="D104" s="119"/>
    </row>
    <row r="105" spans="3:4" x14ac:dyDescent="0.55000000000000004">
      <c r="C105" s="119"/>
      <c r="D105" s="119"/>
    </row>
    <row r="106" spans="3:4" x14ac:dyDescent="0.55000000000000004">
      <c r="C106" s="119"/>
      <c r="D106" s="119"/>
    </row>
    <row r="107" spans="3:4" x14ac:dyDescent="0.55000000000000004">
      <c r="C107" s="119"/>
      <c r="D107" s="119"/>
    </row>
    <row r="108" spans="3:4" x14ac:dyDescent="0.55000000000000004">
      <c r="C108" s="119"/>
      <c r="D108" s="119"/>
    </row>
    <row r="109" spans="3:4" x14ac:dyDescent="0.55000000000000004">
      <c r="C109" s="119"/>
      <c r="D109" s="119"/>
    </row>
    <row r="110" spans="3:4" x14ac:dyDescent="0.55000000000000004">
      <c r="C110" s="119"/>
      <c r="D110" s="119"/>
    </row>
    <row r="111" spans="3:4" x14ac:dyDescent="0.55000000000000004">
      <c r="C111" s="119"/>
      <c r="D111" s="119"/>
    </row>
    <row r="112" spans="3:4" x14ac:dyDescent="0.55000000000000004">
      <c r="C112" s="119"/>
      <c r="D112" s="119"/>
    </row>
    <row r="113" spans="3:4" x14ac:dyDescent="0.55000000000000004">
      <c r="C113" s="119"/>
      <c r="D113" s="119"/>
    </row>
    <row r="114" spans="3:4" x14ac:dyDescent="0.55000000000000004">
      <c r="C114" s="119"/>
      <c r="D114" s="119"/>
    </row>
    <row r="115" spans="3:4" x14ac:dyDescent="0.55000000000000004">
      <c r="C115" s="119"/>
      <c r="D115" s="119"/>
    </row>
    <row r="116" spans="3:4" x14ac:dyDescent="0.55000000000000004">
      <c r="C116" s="119"/>
      <c r="D116" s="119"/>
    </row>
    <row r="117" spans="3:4" x14ac:dyDescent="0.55000000000000004">
      <c r="C117" s="119"/>
      <c r="D117" s="119"/>
    </row>
    <row r="118" spans="3:4" x14ac:dyDescent="0.55000000000000004">
      <c r="C118" s="119"/>
      <c r="D118" s="119"/>
    </row>
    <row r="119" spans="3:4" x14ac:dyDescent="0.55000000000000004">
      <c r="C119" s="119"/>
      <c r="D119" s="119"/>
    </row>
    <row r="120" spans="3:4" x14ac:dyDescent="0.55000000000000004">
      <c r="C120" s="119"/>
      <c r="D120" s="119"/>
    </row>
    <row r="121" spans="3:4" x14ac:dyDescent="0.55000000000000004">
      <c r="C121" s="119"/>
      <c r="D121" s="119"/>
    </row>
    <row r="122" spans="3:4" x14ac:dyDescent="0.55000000000000004">
      <c r="C122" s="119"/>
      <c r="D122" s="119"/>
    </row>
    <row r="123" spans="3:4" x14ac:dyDescent="0.55000000000000004">
      <c r="C123" s="119"/>
      <c r="D123" s="119"/>
    </row>
    <row r="124" spans="3:4" x14ac:dyDescent="0.55000000000000004">
      <c r="C124" s="119"/>
      <c r="D124" s="119"/>
    </row>
    <row r="125" spans="3:4" x14ac:dyDescent="0.55000000000000004">
      <c r="C125" s="119"/>
      <c r="D125" s="119"/>
    </row>
    <row r="126" spans="3:4" x14ac:dyDescent="0.55000000000000004">
      <c r="C126" s="119"/>
      <c r="D126" s="119"/>
    </row>
    <row r="127" spans="3:4" x14ac:dyDescent="0.55000000000000004">
      <c r="C127" s="119"/>
      <c r="D127" s="119"/>
    </row>
    <row r="128" spans="3:4" x14ac:dyDescent="0.55000000000000004">
      <c r="C128" s="119"/>
      <c r="D128" s="119"/>
    </row>
    <row r="129" spans="3:4" x14ac:dyDescent="0.55000000000000004">
      <c r="C129" s="119"/>
      <c r="D129" s="119"/>
    </row>
    <row r="130" spans="3:4" x14ac:dyDescent="0.55000000000000004">
      <c r="C130" s="119"/>
      <c r="D130" s="119"/>
    </row>
    <row r="131" spans="3:4" x14ac:dyDescent="0.55000000000000004">
      <c r="C131" s="119"/>
      <c r="D131" s="119"/>
    </row>
    <row r="132" spans="3:4" x14ac:dyDescent="0.55000000000000004">
      <c r="C132" s="119"/>
      <c r="D132" s="119"/>
    </row>
    <row r="133" spans="3:4" x14ac:dyDescent="0.55000000000000004">
      <c r="C133" s="119"/>
      <c r="D133" s="119"/>
    </row>
    <row r="134" spans="3:4" x14ac:dyDescent="0.55000000000000004">
      <c r="C134" s="119"/>
      <c r="D134" s="119"/>
    </row>
    <row r="135" spans="3:4" x14ac:dyDescent="0.55000000000000004">
      <c r="C135" s="119"/>
      <c r="D135" s="119"/>
    </row>
    <row r="136" spans="3:4" x14ac:dyDescent="0.55000000000000004">
      <c r="C136" s="119"/>
      <c r="D136" s="119"/>
    </row>
    <row r="137" spans="3:4" x14ac:dyDescent="0.55000000000000004">
      <c r="C137" s="119"/>
      <c r="D137" s="119"/>
    </row>
    <row r="138" spans="3:4" x14ac:dyDescent="0.55000000000000004">
      <c r="C138" s="119"/>
      <c r="D138" s="119"/>
    </row>
    <row r="139" spans="3:4" x14ac:dyDescent="0.55000000000000004">
      <c r="C139" s="119"/>
      <c r="D139" s="119"/>
    </row>
    <row r="140" spans="3:4" x14ac:dyDescent="0.55000000000000004">
      <c r="C140" s="119"/>
      <c r="D140" s="119"/>
    </row>
    <row r="141" spans="3:4" x14ac:dyDescent="0.55000000000000004">
      <c r="C141" s="119"/>
      <c r="D141" s="119"/>
    </row>
    <row r="142" spans="3:4" x14ac:dyDescent="0.55000000000000004">
      <c r="C142" s="119"/>
      <c r="D142" s="119"/>
    </row>
    <row r="143" spans="3:4" x14ac:dyDescent="0.55000000000000004">
      <c r="C143" s="119"/>
      <c r="D143" s="119"/>
    </row>
    <row r="144" spans="3:4" x14ac:dyDescent="0.55000000000000004">
      <c r="C144" s="119"/>
      <c r="D144" s="119"/>
    </row>
    <row r="145" spans="3:4" x14ac:dyDescent="0.55000000000000004">
      <c r="C145" s="119"/>
      <c r="D145" s="119"/>
    </row>
    <row r="146" spans="3:4" x14ac:dyDescent="0.55000000000000004">
      <c r="C146" s="119"/>
      <c r="D146" s="119"/>
    </row>
    <row r="147" spans="3:4" x14ac:dyDescent="0.55000000000000004">
      <c r="C147" s="119"/>
      <c r="D147" s="119"/>
    </row>
    <row r="148" spans="3:4" x14ac:dyDescent="0.55000000000000004">
      <c r="C148" s="119"/>
      <c r="D148" s="119"/>
    </row>
    <row r="149" spans="3:4" x14ac:dyDescent="0.55000000000000004">
      <c r="C149" s="119"/>
      <c r="D149" s="119"/>
    </row>
    <row r="150" spans="3:4" x14ac:dyDescent="0.55000000000000004">
      <c r="C150" s="119"/>
      <c r="D150" s="119"/>
    </row>
    <row r="151" spans="3:4" x14ac:dyDescent="0.55000000000000004">
      <c r="C151" s="119"/>
      <c r="D151" s="119"/>
    </row>
    <row r="152" spans="3:4" x14ac:dyDescent="0.55000000000000004">
      <c r="C152" s="119"/>
      <c r="D152" s="119"/>
    </row>
    <row r="153" spans="3:4" x14ac:dyDescent="0.55000000000000004">
      <c r="C153" s="119"/>
      <c r="D153" s="119"/>
    </row>
    <row r="154" spans="3:4" x14ac:dyDescent="0.55000000000000004">
      <c r="C154" s="119"/>
      <c r="D154" s="119"/>
    </row>
    <row r="155" spans="3:4" x14ac:dyDescent="0.55000000000000004">
      <c r="C155" s="119"/>
      <c r="D155" s="119"/>
    </row>
    <row r="156" spans="3:4" x14ac:dyDescent="0.55000000000000004">
      <c r="C156" s="119"/>
      <c r="D156" s="119"/>
    </row>
  </sheetData>
  <mergeCells count="1">
    <mergeCell ref="C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6"/>
  <dimension ref="A1:AA127"/>
  <sheetViews>
    <sheetView zoomScale="160" zoomScaleNormal="160" workbookViewId="0">
      <selection activeCell="C2" sqref="C2:D6"/>
    </sheetView>
  </sheetViews>
  <sheetFormatPr defaultRowHeight="14.4" x14ac:dyDescent="0.55000000000000004"/>
  <cols>
    <col min="1" max="1" width="5.47265625" style="8" customWidth="1"/>
    <col min="2" max="2" width="15.89453125" style="8" customWidth="1"/>
    <col min="3" max="3" width="20.47265625" bestFit="1" customWidth="1"/>
    <col min="4" max="4" width="16" bestFit="1" customWidth="1"/>
    <col min="5" max="27" width="9.1015625" style="8"/>
  </cols>
  <sheetData>
    <row r="1" spans="2:4" s="8" customFormat="1" x14ac:dyDescent="0.55000000000000004"/>
    <row r="2" spans="2:4" x14ac:dyDescent="0.55000000000000004">
      <c r="B2" s="11" t="s">
        <v>110</v>
      </c>
      <c r="C2" s="84" t="s">
        <v>93</v>
      </c>
      <c r="D2" s="85">
        <f>+'Fasi 1-5'!D38</f>
        <v>7.9365079365079361E-2</v>
      </c>
    </row>
    <row r="3" spans="2:4" x14ac:dyDescent="0.55000000000000004">
      <c r="C3" s="84" t="s">
        <v>49</v>
      </c>
      <c r="D3" s="86">
        <f>+'Fasi 1-5'!D40</f>
        <v>315000</v>
      </c>
    </row>
    <row r="4" spans="2:4" x14ac:dyDescent="0.55000000000000004">
      <c r="C4" s="8" t="s">
        <v>148</v>
      </c>
      <c r="D4" s="47">
        <f>+'Fasi 1-5'!D46</f>
        <v>0</v>
      </c>
    </row>
    <row r="5" spans="2:4" x14ac:dyDescent="0.55000000000000004">
      <c r="C5" s="8" t="s">
        <v>95</v>
      </c>
      <c r="D5" s="47">
        <f>+'Fase 7 - 7c-d'!D22+'Fase 7 - 7c-d'!D25</f>
        <v>-18435.716746046626</v>
      </c>
    </row>
    <row r="6" spans="2:4" x14ac:dyDescent="0.55000000000000004">
      <c r="C6" s="8" t="s">
        <v>94</v>
      </c>
      <c r="D6" s="47">
        <f>+'Fase 8'!G3</f>
        <v>2687150.0516669792</v>
      </c>
    </row>
    <row r="7" spans="2:4" s="8" customFormat="1" x14ac:dyDescent="0.55000000000000004"/>
    <row r="8" spans="2:4" s="8" customFormat="1" x14ac:dyDescent="0.55000000000000004"/>
    <row r="9" spans="2:4" s="8" customFormat="1" x14ac:dyDescent="0.55000000000000004"/>
    <row r="10" spans="2:4" s="8" customFormat="1" x14ac:dyDescent="0.55000000000000004"/>
    <row r="11" spans="2:4" s="8" customFormat="1" x14ac:dyDescent="0.55000000000000004"/>
    <row r="12" spans="2:4" s="8" customFormat="1" x14ac:dyDescent="0.55000000000000004"/>
    <row r="13" spans="2:4" s="8" customFormat="1" x14ac:dyDescent="0.55000000000000004"/>
    <row r="14" spans="2:4" s="8" customFormat="1" x14ac:dyDescent="0.55000000000000004"/>
    <row r="15" spans="2:4" s="8" customFormat="1" x14ac:dyDescent="0.55000000000000004"/>
    <row r="16" spans="2:4" s="8" customFormat="1" x14ac:dyDescent="0.55000000000000004"/>
    <row r="17" s="8" customFormat="1" x14ac:dyDescent="0.55000000000000004"/>
    <row r="18" s="8" customFormat="1" x14ac:dyDescent="0.55000000000000004"/>
    <row r="19" s="8" customFormat="1" x14ac:dyDescent="0.55000000000000004"/>
    <row r="20" s="8" customFormat="1" x14ac:dyDescent="0.55000000000000004"/>
    <row r="21" s="8" customFormat="1" x14ac:dyDescent="0.55000000000000004"/>
    <row r="22" s="8" customFormat="1" x14ac:dyDescent="0.55000000000000004"/>
    <row r="23" s="8" customFormat="1" x14ac:dyDescent="0.55000000000000004"/>
    <row r="24" s="8" customFormat="1" x14ac:dyDescent="0.55000000000000004"/>
    <row r="25" s="8" customFormat="1" x14ac:dyDescent="0.55000000000000004"/>
    <row r="26" s="8" customFormat="1" x14ac:dyDescent="0.55000000000000004"/>
    <row r="27" s="8" customFormat="1" x14ac:dyDescent="0.55000000000000004"/>
    <row r="28" s="8" customFormat="1" x14ac:dyDescent="0.55000000000000004"/>
    <row r="29" s="8" customFormat="1" x14ac:dyDescent="0.55000000000000004"/>
    <row r="30" s="8" customFormat="1" x14ac:dyDescent="0.55000000000000004"/>
    <row r="31" s="8" customFormat="1" x14ac:dyDescent="0.55000000000000004"/>
    <row r="32" s="8" customFormat="1" x14ac:dyDescent="0.55000000000000004"/>
    <row r="33" s="8" customFormat="1" x14ac:dyDescent="0.55000000000000004"/>
    <row r="34" s="8" customFormat="1" x14ac:dyDescent="0.55000000000000004"/>
    <row r="35" s="8" customFormat="1" x14ac:dyDescent="0.55000000000000004"/>
    <row r="36" s="8" customFormat="1" x14ac:dyDescent="0.55000000000000004"/>
    <row r="37" s="8" customFormat="1" x14ac:dyDescent="0.55000000000000004"/>
    <row r="38" s="8" customFormat="1" x14ac:dyDescent="0.55000000000000004"/>
    <row r="39" s="8" customFormat="1" x14ac:dyDescent="0.55000000000000004"/>
    <row r="40" s="8" customFormat="1" x14ac:dyDescent="0.55000000000000004"/>
    <row r="41" s="8" customFormat="1" x14ac:dyDescent="0.55000000000000004"/>
    <row r="42" s="8" customFormat="1" x14ac:dyDescent="0.55000000000000004"/>
    <row r="43" s="8" customFormat="1" x14ac:dyDescent="0.55000000000000004"/>
    <row r="44" s="8" customFormat="1" x14ac:dyDescent="0.55000000000000004"/>
    <row r="45" s="8" customFormat="1" x14ac:dyDescent="0.55000000000000004"/>
    <row r="46" s="8" customFormat="1" x14ac:dyDescent="0.55000000000000004"/>
    <row r="47" s="8" customFormat="1" x14ac:dyDescent="0.55000000000000004"/>
    <row r="48" s="8" customFormat="1" x14ac:dyDescent="0.55000000000000004"/>
    <row r="49" s="8" customFormat="1" x14ac:dyDescent="0.55000000000000004"/>
    <row r="50" s="8" customFormat="1" x14ac:dyDescent="0.55000000000000004"/>
    <row r="51" s="8" customFormat="1" x14ac:dyDescent="0.55000000000000004"/>
    <row r="52" s="8" customFormat="1" x14ac:dyDescent="0.55000000000000004"/>
    <row r="53" s="8" customFormat="1" x14ac:dyDescent="0.55000000000000004"/>
    <row r="54" s="8" customFormat="1" x14ac:dyDescent="0.55000000000000004"/>
    <row r="55" s="8" customFormat="1" x14ac:dyDescent="0.55000000000000004"/>
    <row r="56" s="8" customFormat="1" x14ac:dyDescent="0.55000000000000004"/>
    <row r="57" s="8" customFormat="1" x14ac:dyDescent="0.55000000000000004"/>
    <row r="58" s="8" customFormat="1" x14ac:dyDescent="0.55000000000000004"/>
    <row r="59" s="8" customFormat="1" x14ac:dyDescent="0.55000000000000004"/>
    <row r="60" s="8" customFormat="1" x14ac:dyDescent="0.55000000000000004"/>
    <row r="61" s="8" customFormat="1" x14ac:dyDescent="0.55000000000000004"/>
    <row r="62" s="8" customFormat="1" x14ac:dyDescent="0.55000000000000004"/>
    <row r="63" s="8" customFormat="1" x14ac:dyDescent="0.55000000000000004"/>
    <row r="64" s="8" customFormat="1" x14ac:dyDescent="0.55000000000000004"/>
    <row r="65" s="8" customFormat="1" x14ac:dyDescent="0.55000000000000004"/>
    <row r="66" s="8" customFormat="1" x14ac:dyDescent="0.55000000000000004"/>
    <row r="67" s="8" customFormat="1" x14ac:dyDescent="0.55000000000000004"/>
    <row r="68" s="8" customFormat="1" x14ac:dyDescent="0.55000000000000004"/>
    <row r="69" s="8" customFormat="1" x14ac:dyDescent="0.55000000000000004"/>
    <row r="70" s="8" customFormat="1" x14ac:dyDescent="0.55000000000000004"/>
    <row r="71" s="8" customFormat="1" x14ac:dyDescent="0.55000000000000004"/>
    <row r="72" s="8" customFormat="1" x14ac:dyDescent="0.55000000000000004"/>
    <row r="73" s="8" customFormat="1" x14ac:dyDescent="0.55000000000000004"/>
    <row r="74" s="8" customFormat="1" x14ac:dyDescent="0.55000000000000004"/>
    <row r="75" s="8" customFormat="1" x14ac:dyDescent="0.55000000000000004"/>
    <row r="76" s="8" customFormat="1" x14ac:dyDescent="0.55000000000000004"/>
    <row r="77" s="8" customFormat="1" x14ac:dyDescent="0.55000000000000004"/>
    <row r="78" s="8" customFormat="1" x14ac:dyDescent="0.55000000000000004"/>
    <row r="79" s="8" customFormat="1" x14ac:dyDescent="0.55000000000000004"/>
    <row r="80" s="8" customFormat="1" x14ac:dyDescent="0.55000000000000004"/>
    <row r="81" s="8" customFormat="1" x14ac:dyDescent="0.55000000000000004"/>
    <row r="82" s="8" customFormat="1" x14ac:dyDescent="0.55000000000000004"/>
    <row r="83" s="8" customFormat="1" x14ac:dyDescent="0.55000000000000004"/>
    <row r="84" s="8" customFormat="1" x14ac:dyDescent="0.55000000000000004"/>
    <row r="85" s="8" customFormat="1" x14ac:dyDescent="0.55000000000000004"/>
    <row r="86" s="8" customFormat="1" x14ac:dyDescent="0.55000000000000004"/>
    <row r="87" s="8" customFormat="1" x14ac:dyDescent="0.55000000000000004"/>
    <row r="88" s="8" customFormat="1" x14ac:dyDescent="0.55000000000000004"/>
    <row r="89" s="8" customFormat="1" x14ac:dyDescent="0.55000000000000004"/>
    <row r="90" s="8" customFormat="1" x14ac:dyDescent="0.55000000000000004"/>
    <row r="91" s="8" customFormat="1" x14ac:dyDescent="0.55000000000000004"/>
    <row r="92" s="8" customFormat="1" x14ac:dyDescent="0.55000000000000004"/>
    <row r="93" s="8" customFormat="1" x14ac:dyDescent="0.55000000000000004"/>
    <row r="94" s="8" customFormat="1" x14ac:dyDescent="0.55000000000000004"/>
    <row r="95" s="8" customFormat="1" x14ac:dyDescent="0.55000000000000004"/>
    <row r="96" s="8" customFormat="1" x14ac:dyDescent="0.55000000000000004"/>
    <row r="97" s="8" customFormat="1" x14ac:dyDescent="0.55000000000000004"/>
    <row r="98" s="8" customFormat="1" x14ac:dyDescent="0.55000000000000004"/>
    <row r="99" s="8" customFormat="1" x14ac:dyDescent="0.55000000000000004"/>
    <row r="100" s="8" customFormat="1" x14ac:dyDescent="0.55000000000000004"/>
    <row r="101" s="8" customFormat="1" x14ac:dyDescent="0.55000000000000004"/>
    <row r="102" s="8" customFormat="1" x14ac:dyDescent="0.55000000000000004"/>
    <row r="103" s="8" customFormat="1" x14ac:dyDescent="0.55000000000000004"/>
    <row r="104" s="8" customFormat="1" x14ac:dyDescent="0.55000000000000004"/>
    <row r="105" s="8" customFormat="1" x14ac:dyDescent="0.55000000000000004"/>
    <row r="106" s="8" customFormat="1" x14ac:dyDescent="0.55000000000000004"/>
    <row r="107" s="8" customFormat="1" x14ac:dyDescent="0.55000000000000004"/>
    <row r="108" s="8" customFormat="1" x14ac:dyDescent="0.55000000000000004"/>
    <row r="109" s="8" customFormat="1" x14ac:dyDescent="0.55000000000000004"/>
    <row r="110" s="8" customFormat="1" x14ac:dyDescent="0.55000000000000004"/>
    <row r="111" s="8" customFormat="1" x14ac:dyDescent="0.55000000000000004"/>
    <row r="112" s="8" customFormat="1" x14ac:dyDescent="0.55000000000000004"/>
    <row r="113" s="8" customFormat="1" x14ac:dyDescent="0.55000000000000004"/>
    <row r="114" s="8" customFormat="1" x14ac:dyDescent="0.55000000000000004"/>
    <row r="115" s="8" customFormat="1" x14ac:dyDescent="0.55000000000000004"/>
    <row r="116" s="8" customFormat="1" x14ac:dyDescent="0.55000000000000004"/>
    <row r="117" s="8" customFormat="1" x14ac:dyDescent="0.55000000000000004"/>
    <row r="118" s="8" customFormat="1" x14ac:dyDescent="0.55000000000000004"/>
    <row r="119" s="8" customFormat="1" x14ac:dyDescent="0.55000000000000004"/>
    <row r="120" s="8" customFormat="1" x14ac:dyDescent="0.55000000000000004"/>
    <row r="121" s="8" customFormat="1" x14ac:dyDescent="0.55000000000000004"/>
    <row r="122" s="8" customFormat="1" x14ac:dyDescent="0.55000000000000004"/>
    <row r="123" s="8" customFormat="1" x14ac:dyDescent="0.55000000000000004"/>
    <row r="124" s="8" customFormat="1" x14ac:dyDescent="0.55000000000000004"/>
    <row r="125" s="8" customFormat="1" x14ac:dyDescent="0.55000000000000004"/>
    <row r="126" s="8" customFormat="1" x14ac:dyDescent="0.55000000000000004"/>
    <row r="127" s="8" customFormat="1" x14ac:dyDescent="0.55000000000000004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Fasi 1-5</vt:lpstr>
      <vt:lpstr>IVA</vt:lpstr>
      <vt:lpstr>Fase 6</vt:lpstr>
      <vt:lpstr>Fase 7 - 7c-d</vt:lpstr>
      <vt:lpstr>Fase 7b</vt:lpstr>
      <vt:lpstr>Fase 8</vt:lpstr>
      <vt:lpstr>Fase 9</vt:lpstr>
      <vt:lpstr>Fase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Ivan Fogliata</cp:lastModifiedBy>
  <dcterms:created xsi:type="dcterms:W3CDTF">2011-05-11T09:25:47Z</dcterms:created>
  <dcterms:modified xsi:type="dcterms:W3CDTF">2018-07-03T09:33:53Z</dcterms:modified>
</cp:coreProperties>
</file>