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OneDrive - FSA S.p.a\LEZIONI\INFINANCE\Workshop analisi di bilancio base\Lezione 3 del 19 maggio 2020\"/>
    </mc:Choice>
  </mc:AlternateContent>
  <xr:revisionPtr revIDLastSave="0" documentId="13_ncr:1_{43233667-FC00-4EEC-B6EE-947D48C3E5AE}" xr6:coauthVersionLast="45" xr6:coauthVersionMax="45" xr10:uidLastSave="{00000000-0000-0000-0000-000000000000}"/>
  <bookViews>
    <workbookView xWindow="-96" yWindow="-96" windowWidth="23232" windowHeight="12552" activeTab="1" xr2:uid="{994EFAA7-2ED5-45E4-9E7E-876E4F82AF38}"/>
  </bookViews>
  <sheets>
    <sheet name="Leva finanziaria" sheetId="1" r:id="rId1"/>
    <sheet name="Indici di rotazi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J14" i="2" s="1"/>
  <c r="F14" i="2"/>
  <c r="H13" i="2"/>
  <c r="F13" i="2"/>
  <c r="H11" i="2"/>
  <c r="F11" i="2"/>
  <c r="F9" i="2"/>
  <c r="H6" i="2"/>
  <c r="J6" i="2" s="1"/>
  <c r="F6" i="2"/>
  <c r="H5" i="2"/>
  <c r="F5" i="2"/>
  <c r="H3" i="2"/>
  <c r="F3" i="2"/>
  <c r="N54" i="1" l="1"/>
  <c r="L54" i="1"/>
  <c r="N46" i="1"/>
  <c r="L46" i="1"/>
  <c r="N44" i="1"/>
  <c r="L44" i="1"/>
  <c r="N42" i="1"/>
  <c r="L42" i="1"/>
  <c r="N40" i="1"/>
  <c r="L40" i="1"/>
  <c r="N38" i="1"/>
  <c r="L38" i="1"/>
  <c r="N35" i="1"/>
  <c r="L35" i="1"/>
  <c r="N34" i="1"/>
  <c r="N48" i="1" s="1"/>
  <c r="N50" i="1" s="1"/>
  <c r="L34" i="1"/>
  <c r="L48" i="1" s="1"/>
  <c r="L50" i="1" s="1"/>
  <c r="N33" i="1"/>
  <c r="L33" i="1"/>
  <c r="N29" i="1"/>
  <c r="L29" i="1"/>
  <c r="N27" i="1"/>
  <c r="L27" i="1"/>
</calcChain>
</file>

<file path=xl/sharedStrings.xml><?xml version="1.0" encoding="utf-8"?>
<sst xmlns="http://schemas.openxmlformats.org/spreadsheetml/2006/main" count="106" uniqueCount="98">
  <si>
    <t xml:space="preserve">Conto Economico Riclassificato </t>
  </si>
  <si>
    <t>Sintesi Investimenti e Coperture</t>
  </si>
  <si>
    <t>31/12/2017</t>
  </si>
  <si>
    <t>% 2017</t>
  </si>
  <si>
    <t>31/12/2018</t>
  </si>
  <si>
    <t>% 2018</t>
  </si>
  <si>
    <t>Investimenti</t>
  </si>
  <si>
    <t>Valore della produzione</t>
  </si>
  <si>
    <t>A</t>
  </si>
  <si>
    <t>Attività Correnti</t>
  </si>
  <si>
    <t>Ricavi delle vendite e delle prestazioni</t>
  </si>
  <si>
    <t>B</t>
  </si>
  <si>
    <t>Passività Correnti</t>
  </si>
  <si>
    <t>Ricavi diversi</t>
  </si>
  <si>
    <t>A-B</t>
  </si>
  <si>
    <t>CCNC (Cap. Cir. Netto Comm.)</t>
  </si>
  <si>
    <t>Incrementi immobilizzazioni per lavori interni</t>
  </si>
  <si>
    <t>Δ Rimanenze lavori in corso su ordinazione</t>
  </si>
  <si>
    <t>D</t>
  </si>
  <si>
    <t>Att. Immobilizzato Lordo</t>
  </si>
  <si>
    <t>Δ Rimanenze Pdt in Lavoraz., semilav. e finiti</t>
  </si>
  <si>
    <t>E</t>
  </si>
  <si>
    <t>Fondo Ammortamento</t>
  </si>
  <si>
    <t>D-E</t>
  </si>
  <si>
    <t xml:space="preserve">IN (Immobilizzazioni Nette) </t>
  </si>
  <si>
    <t>Costi operativi</t>
  </si>
  <si>
    <t>CIN+F</t>
  </si>
  <si>
    <t>TOTALE DEGLI INVESTIMENTI</t>
  </si>
  <si>
    <t>Δ mat. prime, sussidiarie, di cons. e merci</t>
  </si>
  <si>
    <t>Costi di Acquisto merce</t>
  </si>
  <si>
    <t>Godimento Beni di Terzi</t>
  </si>
  <si>
    <t>Coperture</t>
  </si>
  <si>
    <t>Spese per Servizi</t>
  </si>
  <si>
    <t>Passività Finanziarie</t>
  </si>
  <si>
    <t>Oneri diversi di gestione</t>
  </si>
  <si>
    <t>Attività Finanziarie</t>
  </si>
  <si>
    <t>Svalutazione Crediti e Circolante</t>
  </si>
  <si>
    <t>PFN (Posiz. Fin. Netta)</t>
  </si>
  <si>
    <t>VALORE AGGIUNTO</t>
  </si>
  <si>
    <t>C</t>
  </si>
  <si>
    <t>Posizione tributaria netta</t>
  </si>
  <si>
    <t>Costo del Lavoro</t>
  </si>
  <si>
    <t>PFN+C</t>
  </si>
  <si>
    <t>TP (Totale Passività)</t>
  </si>
  <si>
    <t>Salari e stipendi</t>
  </si>
  <si>
    <t>Patrimonio netto</t>
  </si>
  <si>
    <t>Oneri sociali</t>
  </si>
  <si>
    <t>TP+D</t>
  </si>
  <si>
    <t>TOTALE COPERTURE</t>
  </si>
  <si>
    <t>Trattamento di fine rapporto</t>
  </si>
  <si>
    <t>Trattamento di Quiescenza e Simili</t>
  </si>
  <si>
    <t>Altri costi del personale</t>
  </si>
  <si>
    <t>MARGINE OPERATIVO LORDO</t>
  </si>
  <si>
    <t>Ammortamenti e svalutazioni</t>
  </si>
  <si>
    <r>
      <t xml:space="preserve">Redditività delle Vendite </t>
    </r>
    <r>
      <rPr>
        <sz val="11"/>
        <rFont val="Arial"/>
        <family val="2"/>
      </rPr>
      <t>(ROS = RO/Valore Produzione)</t>
    </r>
  </si>
  <si>
    <t>Ammortamenti delle immobilizzazioni immateriali</t>
  </si>
  <si>
    <t>Ammortamenti delle immobilizzazioni materiali</t>
  </si>
  <si>
    <t>Turnover</t>
  </si>
  <si>
    <t>Altre svalutazioni delle immobilizzazioni</t>
  </si>
  <si>
    <r>
      <t xml:space="preserve">Turnover Ratio </t>
    </r>
    <r>
      <rPr>
        <sz val="11"/>
        <rFont val="Arial"/>
        <family val="2"/>
      </rPr>
      <t>(Valore Produzione/CIN)</t>
    </r>
  </si>
  <si>
    <t>REDDITO OPERATIVO</t>
  </si>
  <si>
    <r>
      <t xml:space="preserve">Redditività del capitale investito </t>
    </r>
    <r>
      <rPr>
        <sz val="11"/>
        <rFont val="Arial"/>
        <family val="2"/>
      </rPr>
      <t>(ROI = RO/CIN)</t>
    </r>
  </si>
  <si>
    <r>
      <t xml:space="preserve">Redditività del capitale proprio </t>
    </r>
    <r>
      <rPr>
        <sz val="11"/>
        <rFont val="Arial"/>
        <family val="2"/>
      </rPr>
      <t>(ROE = RN/MP)</t>
    </r>
  </si>
  <si>
    <t>Gestione finanziaria netta</t>
  </si>
  <si>
    <t>Oneri finanziari verso Banche</t>
  </si>
  <si>
    <t>Altri oneri finanziari</t>
  </si>
  <si>
    <t>Costo medio del Debito</t>
  </si>
  <si>
    <t>Proventi Finanziari</t>
  </si>
  <si>
    <t>Rettifiche di valore di attività e passività finanziarie</t>
  </si>
  <si>
    <t>Aliquota Tc  (Imposte/Reddito Lordo)</t>
  </si>
  <si>
    <t>Componenti Straordinarie</t>
  </si>
  <si>
    <t>Leva Lorda ((PFN+PTN)/PN)</t>
  </si>
  <si>
    <t>Proventi straordinari</t>
  </si>
  <si>
    <t>Oneri straordinari</t>
  </si>
  <si>
    <t>Costo del debito su Leva Lorda (OF/(PFN+PTN))</t>
  </si>
  <si>
    <t>REDDITO LORDO</t>
  </si>
  <si>
    <t>Incidenza gestione straordinaria su CIN</t>
  </si>
  <si>
    <t>Imposte d'esercizio</t>
  </si>
  <si>
    <t>ROI - gestione straordinaria</t>
  </si>
  <si>
    <t xml:space="preserve">Imposte </t>
  </si>
  <si>
    <t>Imposte Differite</t>
  </si>
  <si>
    <t>Redditività del capitale proprio (ROE)</t>
  </si>
  <si>
    <t>Imposte Anticipate</t>
  </si>
  <si>
    <t xml:space="preserve"> = (ROI + (ROI-i)*D/E))*(1-Tc)</t>
  </si>
  <si>
    <t>UTILE/PERDITA DI ESERCIZIO</t>
  </si>
  <si>
    <t>PFN/EBITDA</t>
  </si>
  <si>
    <t>Giorni medi di incasso</t>
  </si>
  <si>
    <t>Crediti vs clienti</t>
  </si>
  <si>
    <t>Crediti vs clienti netti IVA</t>
  </si>
  <si>
    <t>Fatturato</t>
  </si>
  <si>
    <t>Fatturato giornaliero</t>
  </si>
  <si>
    <t>gg medi incasso</t>
  </si>
  <si>
    <t>Giorni medi di pagamento</t>
  </si>
  <si>
    <t>Debiti vs fornitori</t>
  </si>
  <si>
    <t>Debiti vs fornitori netti iva</t>
  </si>
  <si>
    <t>Acquisti+Servizi</t>
  </si>
  <si>
    <t>(Acquisti+Servizi)/365</t>
  </si>
  <si>
    <t>gg medi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</si>
</sst>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\ _D_M_-;\-* #,##0\ _D_M_-;_-* &quot;-&quot;\ _D_M_-;_-@_-"/>
    <numFmt numFmtId="165" formatCode="_-* #,##0_-;\-* #,##0_-;_-* \-_-;_-@_-"/>
    <numFmt numFmtId="166" formatCode="_-* #,##0.00_-;\-* #,##0.00_-;_-* \-_-;_-@_-"/>
    <numFmt numFmtId="167" formatCode="_-* #,##0.00\ _L_._-;\-* #,##0.00\ _L_._-;_-* \-??\ _L_._-;_-@_-"/>
    <numFmt numFmtId="168" formatCode="0.0%"/>
    <numFmt numFmtId="169" formatCode="_-* #,##0.00\ _D_M_-;\-* #,##0.00\ _D_M_-;_-* &quot;-&quot;\ _D_M_-;_-@_-"/>
    <numFmt numFmtId="170" formatCode="_-* #,##0_-;\-* #,##0_-;_-* &quot;-&quot;??_-;_-@_-"/>
    <numFmt numFmtId="171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3.5"/>
      <name val="Calibri"/>
      <family val="2"/>
      <scheme val="minor"/>
    </font>
    <font>
      <sz val="9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3.5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3.5"/>
      <color indexed="48"/>
      <name val="Calibri"/>
      <family val="2"/>
      <scheme val="minor"/>
    </font>
    <font>
      <b/>
      <sz val="9"/>
      <color indexed="48"/>
      <name val="Calibri"/>
      <family val="2"/>
      <scheme val="minor"/>
    </font>
    <font>
      <sz val="13.5"/>
      <color indexed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6"/>
        <bgColor indexed="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3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7" fillId="4" borderId="0" xfId="4" applyFont="1" applyFill="1"/>
    <xf numFmtId="164" fontId="7" fillId="4" borderId="0" xfId="4" applyFont="1" applyFill="1" applyAlignment="1">
      <alignment horizontal="right"/>
    </xf>
    <xf numFmtId="14" fontId="8" fillId="4" borderId="0" xfId="4" applyNumberFormat="1" applyFont="1" applyFill="1" applyAlignment="1">
      <alignment horizontal="center"/>
    </xf>
    <xf numFmtId="164" fontId="9" fillId="4" borderId="0" xfId="4" applyFont="1" applyFill="1" applyAlignment="1">
      <alignment horizontal="left"/>
    </xf>
    <xf numFmtId="0" fontId="5" fillId="5" borderId="0" xfId="0" applyFont="1" applyFill="1" applyAlignment="1">
      <alignment horizontal="center" vertical="center"/>
    </xf>
    <xf numFmtId="14" fontId="10" fillId="5" borderId="0" xfId="0" applyNumberFormat="1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left" vertical="center"/>
    </xf>
    <xf numFmtId="164" fontId="12" fillId="6" borderId="0" xfId="4" applyFont="1" applyFill="1"/>
    <xf numFmtId="164" fontId="12" fillId="6" borderId="0" xfId="4" applyFont="1" applyFill="1" applyAlignment="1">
      <alignment horizontal="right"/>
    </xf>
    <xf numFmtId="10" fontId="13" fillId="6" borderId="0" xfId="5" applyNumberFormat="1" applyFont="1" applyFill="1" applyAlignment="1">
      <alignment horizontal="left"/>
    </xf>
    <xf numFmtId="165" fontId="14" fillId="7" borderId="0" xfId="0" applyNumberFormat="1" applyFont="1" applyFill="1" applyAlignment="1">
      <alignment vertical="center"/>
    </xf>
    <xf numFmtId="10" fontId="15" fillId="7" borderId="0" xfId="2" applyNumberFormat="1" applyFont="1" applyFill="1" applyAlignment="1">
      <alignment horizontal="left" vertical="center"/>
    </xf>
    <xf numFmtId="164" fontId="16" fillId="4" borderId="0" xfId="4" applyFont="1" applyFill="1"/>
    <xf numFmtId="164" fontId="16" fillId="4" borderId="0" xfId="4" applyFont="1" applyFill="1" applyAlignment="1">
      <alignment horizontal="right"/>
    </xf>
    <xf numFmtId="10" fontId="17" fillId="4" borderId="0" xfId="5" applyNumberFormat="1" applyFont="1" applyFill="1" applyAlignment="1">
      <alignment horizontal="left"/>
    </xf>
    <xf numFmtId="0" fontId="18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165" fontId="19" fillId="8" borderId="0" xfId="0" applyNumberFormat="1" applyFont="1" applyFill="1" applyAlignment="1">
      <alignment vertical="center"/>
    </xf>
    <xf numFmtId="10" fontId="20" fillId="8" borderId="0" xfId="2" applyNumberFormat="1" applyFont="1" applyFill="1" applyAlignment="1">
      <alignment horizontal="left" vertical="center"/>
    </xf>
    <xf numFmtId="0" fontId="14" fillId="7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165" fontId="21" fillId="9" borderId="0" xfId="0" applyNumberFormat="1" applyFont="1" applyFill="1" applyAlignment="1">
      <alignment vertical="center"/>
    </xf>
    <xf numFmtId="10" fontId="20" fillId="9" borderId="0" xfId="2" applyNumberFormat="1" applyFont="1" applyFill="1" applyAlignment="1">
      <alignment horizontal="left" vertical="center"/>
    </xf>
    <xf numFmtId="0" fontId="19" fillId="10" borderId="0" xfId="0" applyFont="1" applyFill="1" applyAlignment="1">
      <alignment vertical="center"/>
    </xf>
    <xf numFmtId="165" fontId="19" fillId="10" borderId="0" xfId="0" applyNumberFormat="1" applyFont="1" applyFill="1" applyAlignment="1">
      <alignment vertical="center"/>
    </xf>
    <xf numFmtId="10" fontId="20" fillId="10" borderId="0" xfId="2" applyNumberFormat="1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12" fillId="6" borderId="0" xfId="3" applyFont="1" applyFill="1"/>
    <xf numFmtId="0" fontId="12" fillId="6" borderId="0" xfId="3" applyFont="1" applyFill="1" applyAlignment="1">
      <alignment horizontal="right"/>
    </xf>
    <xf numFmtId="164" fontId="23" fillId="0" borderId="0" xfId="4" applyFont="1" applyFill="1"/>
    <xf numFmtId="164" fontId="23" fillId="0" borderId="0" xfId="4" applyFont="1" applyFill="1" applyAlignment="1">
      <alignment horizontal="right"/>
    </xf>
    <xf numFmtId="164" fontId="23" fillId="4" borderId="0" xfId="4" applyFont="1" applyFill="1"/>
    <xf numFmtId="10" fontId="24" fillId="4" borderId="0" xfId="5" applyNumberFormat="1" applyFont="1" applyFill="1" applyAlignment="1">
      <alignment horizontal="left"/>
    </xf>
    <xf numFmtId="0" fontId="19" fillId="11" borderId="0" xfId="0" applyFont="1" applyFill="1" applyAlignment="1">
      <alignment vertical="center"/>
    </xf>
    <xf numFmtId="165" fontId="19" fillId="11" borderId="0" xfId="0" applyNumberFormat="1" applyFont="1" applyFill="1" applyAlignment="1">
      <alignment vertical="center"/>
    </xf>
    <xf numFmtId="10" fontId="20" fillId="11" borderId="0" xfId="2" applyNumberFormat="1" applyFont="1" applyFill="1" applyAlignment="1">
      <alignment horizontal="left" vertical="center"/>
    </xf>
    <xf numFmtId="165" fontId="19" fillId="9" borderId="0" xfId="0" applyNumberFormat="1" applyFont="1" applyFill="1" applyAlignment="1">
      <alignment vertical="center"/>
    </xf>
    <xf numFmtId="166" fontId="0" fillId="0" borderId="0" xfId="0" applyNumberFormat="1"/>
    <xf numFmtId="0" fontId="1" fillId="12" borderId="0" xfId="6" applyFill="1" applyAlignment="1">
      <alignment vertical="center"/>
    </xf>
    <xf numFmtId="14" fontId="25" fillId="13" borderId="0" xfId="6" applyNumberFormat="1" applyFont="1" applyFill="1" applyAlignment="1">
      <alignment horizontal="center"/>
    </xf>
    <xf numFmtId="0" fontId="16" fillId="4" borderId="0" xfId="3" applyFont="1" applyFill="1"/>
    <xf numFmtId="0" fontId="16" fillId="4" borderId="0" xfId="3" applyFont="1" applyFill="1" applyAlignment="1">
      <alignment horizontal="right"/>
    </xf>
    <xf numFmtId="0" fontId="25" fillId="4" borderId="1" xfId="6" applyFont="1" applyFill="1" applyBorder="1" applyAlignment="1">
      <alignment vertical="center"/>
    </xf>
    <xf numFmtId="3" fontId="25" fillId="4" borderId="1" xfId="6" applyNumberFormat="1" applyFont="1" applyFill="1" applyBorder="1" applyAlignment="1">
      <alignment horizontal="center" vertical="center"/>
    </xf>
    <xf numFmtId="0" fontId="26" fillId="4" borderId="1" xfId="6" applyFont="1" applyFill="1" applyBorder="1"/>
    <xf numFmtId="10" fontId="28" fillId="4" borderId="1" xfId="7" applyNumberFormat="1" applyFont="1" applyFill="1" applyBorder="1" applyAlignment="1" applyProtection="1">
      <alignment horizontal="center"/>
    </xf>
    <xf numFmtId="10" fontId="28" fillId="14" borderId="1" xfId="7" applyNumberFormat="1" applyFont="1" applyFill="1" applyBorder="1" applyAlignment="1" applyProtection="1">
      <alignment horizontal="center"/>
    </xf>
    <xf numFmtId="2" fontId="28" fillId="4" borderId="1" xfId="6" applyNumberFormat="1" applyFont="1" applyFill="1" applyBorder="1" applyAlignment="1">
      <alignment horizontal="center"/>
    </xf>
    <xf numFmtId="2" fontId="28" fillId="14" borderId="1" xfId="6" applyNumberFormat="1" applyFont="1" applyFill="1" applyBorder="1" applyAlignment="1">
      <alignment horizontal="center"/>
    </xf>
    <xf numFmtId="2" fontId="28" fillId="4" borderId="1" xfId="1" applyNumberFormat="1" applyFont="1" applyFill="1" applyBorder="1" applyAlignment="1" applyProtection="1">
      <alignment horizontal="center"/>
    </xf>
    <xf numFmtId="2" fontId="0" fillId="0" borderId="0" xfId="0" applyNumberFormat="1"/>
    <xf numFmtId="2" fontId="28" fillId="14" borderId="1" xfId="1" applyNumberFormat="1" applyFont="1" applyFill="1" applyBorder="1" applyAlignment="1" applyProtection="1">
      <alignment horizontal="center"/>
    </xf>
    <xf numFmtId="10" fontId="29" fillId="14" borderId="0" xfId="5" applyNumberFormat="1" applyFont="1" applyFill="1" applyAlignment="1">
      <alignment horizontal="left"/>
    </xf>
    <xf numFmtId="10" fontId="30" fillId="4" borderId="1" xfId="7" applyNumberFormat="1" applyFont="1" applyFill="1" applyBorder="1" applyAlignment="1" applyProtection="1">
      <alignment horizontal="center"/>
    </xf>
    <xf numFmtId="0" fontId="2" fillId="0" borderId="0" xfId="0" applyFont="1"/>
    <xf numFmtId="10" fontId="30" fillId="14" borderId="1" xfId="7" applyNumberFormat="1" applyFont="1" applyFill="1" applyBorder="1" applyAlignment="1" applyProtection="1">
      <alignment horizontal="center"/>
    </xf>
    <xf numFmtId="10" fontId="0" fillId="0" borderId="0" xfId="2" applyNumberFormat="1" applyFont="1"/>
    <xf numFmtId="10" fontId="31" fillId="4" borderId="1" xfId="7" applyNumberFormat="1" applyFont="1" applyFill="1" applyBorder="1" applyAlignment="1" applyProtection="1">
      <alignment horizontal="center"/>
    </xf>
    <xf numFmtId="0" fontId="3" fillId="0" borderId="0" xfId="0" applyFont="1"/>
    <xf numFmtId="10" fontId="31" fillId="15" borderId="1" xfId="7" applyNumberFormat="1" applyFont="1" applyFill="1" applyBorder="1" applyAlignment="1" applyProtection="1">
      <alignment horizontal="center"/>
    </xf>
    <xf numFmtId="164" fontId="16" fillId="4" borderId="0" xfId="4" applyFont="1" applyFill="1" applyAlignment="1">
      <alignment horizontal="left"/>
    </xf>
    <xf numFmtId="164" fontId="32" fillId="4" borderId="0" xfId="4" applyFont="1" applyFill="1"/>
    <xf numFmtId="164" fontId="32" fillId="4" borderId="0" xfId="4" applyFont="1" applyFill="1" applyAlignment="1">
      <alignment horizontal="right"/>
    </xf>
    <xf numFmtId="10" fontId="33" fillId="4" borderId="0" xfId="5" applyNumberFormat="1" applyFont="1" applyFill="1" applyAlignment="1">
      <alignment horizontal="left"/>
    </xf>
    <xf numFmtId="167" fontId="28" fillId="4" borderId="1" xfId="8" applyNumberFormat="1" applyFont="1" applyFill="1" applyBorder="1" applyAlignment="1" applyProtection="1">
      <alignment horizontal="center"/>
    </xf>
    <xf numFmtId="167" fontId="28" fillId="14" borderId="1" xfId="8" applyNumberFormat="1" applyFont="1" applyFill="1" applyBorder="1" applyAlignment="1" applyProtection="1">
      <alignment horizontal="center"/>
    </xf>
    <xf numFmtId="0" fontId="27" fillId="4" borderId="1" xfId="6" applyFont="1" applyFill="1" applyBorder="1"/>
    <xf numFmtId="168" fontId="28" fillId="4" borderId="1" xfId="7" applyNumberFormat="1" applyFont="1" applyFill="1" applyBorder="1" applyAlignment="1" applyProtection="1">
      <alignment horizontal="center"/>
    </xf>
    <xf numFmtId="0" fontId="1" fillId="4" borderId="1" xfId="6" applyFill="1" applyBorder="1"/>
    <xf numFmtId="0" fontId="23" fillId="16" borderId="0" xfId="3" applyFont="1" applyFill="1"/>
    <xf numFmtId="0" fontId="23" fillId="16" borderId="0" xfId="3" applyFont="1" applyFill="1" applyAlignment="1">
      <alignment horizontal="right"/>
    </xf>
    <xf numFmtId="164" fontId="23" fillId="16" borderId="0" xfId="4" applyFont="1" applyFill="1"/>
    <xf numFmtId="10" fontId="24" fillId="16" borderId="0" xfId="5" applyNumberFormat="1" applyFont="1" applyFill="1" applyAlignment="1">
      <alignment horizontal="left"/>
    </xf>
    <xf numFmtId="0" fontId="21" fillId="4" borderId="0" xfId="6" applyFont="1" applyFill="1"/>
    <xf numFmtId="0" fontId="34" fillId="6" borderId="0" xfId="3" applyFont="1" applyFill="1" applyAlignment="1">
      <alignment horizontal="right"/>
    </xf>
    <xf numFmtId="0" fontId="35" fillId="0" borderId="0" xfId="0" applyFont="1"/>
    <xf numFmtId="169" fontId="35" fillId="0" borderId="0" xfId="0" applyNumberFormat="1" applyFont="1"/>
    <xf numFmtId="169" fontId="21" fillId="0" borderId="0" xfId="0" applyNumberFormat="1" applyFont="1"/>
    <xf numFmtId="0" fontId="3" fillId="17" borderId="0" xfId="0" applyFont="1" applyFill="1"/>
    <xf numFmtId="0" fontId="0" fillId="17" borderId="0" xfId="0" applyFill="1"/>
    <xf numFmtId="0" fontId="36" fillId="17" borderId="0" xfId="0" applyFont="1" applyFill="1" applyAlignment="1">
      <alignment horizontal="left"/>
    </xf>
    <xf numFmtId="0" fontId="3" fillId="17" borderId="0" xfId="0" applyFont="1" applyFill="1" applyAlignment="1">
      <alignment horizontal="center"/>
    </xf>
    <xf numFmtId="170" fontId="0" fillId="17" borderId="0" xfId="1" applyNumberFormat="1" applyFont="1" applyFill="1"/>
    <xf numFmtId="0" fontId="37" fillId="17" borderId="0" xfId="0" applyFont="1" applyFill="1" applyAlignment="1">
      <alignment horizontal="left"/>
    </xf>
    <xf numFmtId="170" fontId="3" fillId="17" borderId="0" xfId="0" applyNumberFormat="1" applyFont="1" applyFill="1"/>
    <xf numFmtId="43" fontId="0" fillId="17" borderId="0" xfId="1" applyFont="1" applyFill="1"/>
    <xf numFmtId="170" fontId="3" fillId="17" borderId="0" xfId="1" applyNumberFormat="1" applyFont="1" applyFill="1"/>
    <xf numFmtId="171" fontId="3" fillId="17" borderId="0" xfId="0" applyNumberFormat="1" applyFont="1" applyFill="1"/>
  </cellXfs>
  <cellStyles count="9">
    <cellStyle name="Migliaia" xfId="1" builtinId="3"/>
    <cellStyle name="Migliaia [0] 2" xfId="4" xr:uid="{3DD5E5F7-D13D-472B-BC28-5FD8E42261C6}"/>
    <cellStyle name="Migliaia 3 2" xfId="8" xr:uid="{19A6A478-93F5-472D-8842-5802E5FD617B}"/>
    <cellStyle name="Normale" xfId="0" builtinId="0"/>
    <cellStyle name="Normale 2" xfId="3" xr:uid="{9EB7EEB9-F813-4A4B-9E3F-E30FFD10B4E2}"/>
    <cellStyle name="Normale 3" xfId="6" xr:uid="{626B88D1-2335-40FE-8DE0-FEED0F965DF2}"/>
    <cellStyle name="Percentuale" xfId="2" builtinId="5"/>
    <cellStyle name="Percentuale 2" xfId="5" xr:uid="{CF8D4D06-B9E6-4B1C-93E6-88541AADBCCD}"/>
    <cellStyle name="Percentuale 3 2" xfId="7" xr:uid="{3BDAFABD-3983-4EF7-A1D6-D36727794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4F8E-7ABC-4BF6-B680-75BA5DC12BA2}">
  <dimension ref="A1:O54"/>
  <sheetViews>
    <sheetView showGridLines="0" topLeftCell="A14" workbookViewId="0">
      <selection activeCell="J13" sqref="A13:K14"/>
    </sheetView>
  </sheetViews>
  <sheetFormatPr defaultRowHeight="14.4" x14ac:dyDescent="0.55000000000000004"/>
  <cols>
    <col min="1" max="1" width="55.83984375" customWidth="1"/>
    <col min="2" max="2" width="5.15625" customWidth="1"/>
    <col min="3" max="3" width="19.41796875" bestFit="1" customWidth="1"/>
    <col min="4" max="4" width="7.26171875" bestFit="1" customWidth="1"/>
    <col min="5" max="5" width="19.41796875" bestFit="1" customWidth="1"/>
    <col min="6" max="6" width="7.26171875" bestFit="1" customWidth="1"/>
    <col min="11" max="11" width="52.05078125" customWidth="1"/>
    <col min="12" max="12" width="15.15625" bestFit="1" customWidth="1"/>
    <col min="13" max="13" width="9.83984375" customWidth="1"/>
    <col min="14" max="14" width="15.15625" bestFit="1" customWidth="1"/>
  </cols>
  <sheetData>
    <row r="1" spans="1:15" ht="26.25" customHeight="1" x14ac:dyDescent="0.55000000000000004">
      <c r="A1" s="1" t="s">
        <v>0</v>
      </c>
      <c r="B1" s="1"/>
      <c r="C1" s="1"/>
      <c r="D1" s="1"/>
      <c r="E1" s="1"/>
      <c r="F1" s="1"/>
      <c r="J1" s="2" t="s">
        <v>1</v>
      </c>
      <c r="K1" s="2"/>
      <c r="L1" s="2"/>
      <c r="M1" s="2"/>
      <c r="N1" s="2"/>
      <c r="O1" s="2"/>
    </row>
    <row r="2" spans="1:15" ht="23.1" x14ac:dyDescent="0.65">
      <c r="A2" s="3"/>
      <c r="B2" s="4"/>
      <c r="C2" s="5" t="s">
        <v>2</v>
      </c>
      <c r="D2" s="6" t="s">
        <v>3</v>
      </c>
      <c r="E2" s="5" t="s">
        <v>4</v>
      </c>
      <c r="F2" s="6" t="s">
        <v>5</v>
      </c>
      <c r="J2" s="7" t="s">
        <v>6</v>
      </c>
      <c r="K2" s="7"/>
      <c r="L2" s="8" t="s">
        <v>2</v>
      </c>
      <c r="M2" s="9"/>
      <c r="N2" s="8" t="s">
        <v>4</v>
      </c>
      <c r="O2" s="9"/>
    </row>
    <row r="3" spans="1:15" ht="23.25" customHeight="1" x14ac:dyDescent="0.65">
      <c r="A3" s="10"/>
      <c r="B3" s="11" t="s">
        <v>7</v>
      </c>
      <c r="C3" s="10">
        <v>37770024</v>
      </c>
      <c r="D3" s="12">
        <v>1</v>
      </c>
      <c r="E3" s="10">
        <v>40741356.950000003</v>
      </c>
      <c r="F3" s="12">
        <v>1</v>
      </c>
      <c r="J3" s="13" t="s">
        <v>8</v>
      </c>
      <c r="K3" s="13" t="s">
        <v>9</v>
      </c>
      <c r="L3" s="13">
        <v>19421414</v>
      </c>
      <c r="M3" s="14"/>
      <c r="N3" s="13">
        <v>20630901.449999996</v>
      </c>
      <c r="O3" s="14"/>
    </row>
    <row r="4" spans="1:15" ht="17.399999999999999" x14ac:dyDescent="0.65">
      <c r="A4" s="15" t="s">
        <v>10</v>
      </c>
      <c r="B4" s="16"/>
      <c r="C4" s="15">
        <v>37686602</v>
      </c>
      <c r="D4" s="17">
        <v>0.99779131726259962</v>
      </c>
      <c r="E4" s="15">
        <v>40660022.660000004</v>
      </c>
      <c r="F4" s="17">
        <v>0.99800364307698886</v>
      </c>
      <c r="J4" s="13" t="s">
        <v>11</v>
      </c>
      <c r="K4" s="13" t="s">
        <v>12</v>
      </c>
      <c r="L4" s="13">
        <v>13154691</v>
      </c>
      <c r="M4" s="14"/>
      <c r="N4" s="13">
        <v>7795561.3600000003</v>
      </c>
      <c r="O4" s="14"/>
    </row>
    <row r="5" spans="1:15" ht="17.399999999999999" x14ac:dyDescent="0.65">
      <c r="A5" s="15" t="s">
        <v>13</v>
      </c>
      <c r="B5" s="16"/>
      <c r="C5" s="15">
        <v>37712</v>
      </c>
      <c r="D5" s="17">
        <v>9.9846375527852462E-4</v>
      </c>
      <c r="E5" s="15">
        <v>72741.740000000005</v>
      </c>
      <c r="F5" s="17">
        <v>1.7854520675212808E-3</v>
      </c>
      <c r="J5" s="18" t="s">
        <v>14</v>
      </c>
      <c r="K5" s="19" t="s">
        <v>15</v>
      </c>
      <c r="L5" s="20">
        <v>6266723</v>
      </c>
      <c r="M5" s="21">
        <v>0.84729333450691424</v>
      </c>
      <c r="N5" s="20">
        <v>12835340.089999996</v>
      </c>
      <c r="O5" s="21">
        <v>0.91178966712154508</v>
      </c>
    </row>
    <row r="6" spans="1:15" ht="17.399999999999999" x14ac:dyDescent="0.65">
      <c r="A6" s="15" t="s">
        <v>16</v>
      </c>
      <c r="B6" s="16"/>
      <c r="C6" s="15">
        <v>45710</v>
      </c>
      <c r="D6" s="17">
        <v>1.2102189821219071E-3</v>
      </c>
      <c r="E6" s="15">
        <v>8592.5499999999993</v>
      </c>
      <c r="F6" s="17">
        <v>2.1090485548984637E-4</v>
      </c>
      <c r="J6" s="22"/>
      <c r="K6" s="22"/>
      <c r="L6" s="22"/>
      <c r="M6" s="14"/>
      <c r="N6" s="22"/>
      <c r="O6" s="14"/>
    </row>
    <row r="7" spans="1:15" ht="18" hidden="1" customHeight="1" x14ac:dyDescent="0.65">
      <c r="A7" s="15" t="s">
        <v>17</v>
      </c>
      <c r="B7" s="16"/>
      <c r="C7" s="15">
        <v>0</v>
      </c>
      <c r="D7" s="17">
        <v>0</v>
      </c>
      <c r="E7" s="15">
        <v>0</v>
      </c>
      <c r="F7" s="17">
        <v>0</v>
      </c>
      <c r="J7" s="22" t="s">
        <v>18</v>
      </c>
      <c r="K7" s="13" t="s">
        <v>19</v>
      </c>
      <c r="L7" s="13">
        <v>1129444</v>
      </c>
      <c r="M7" s="14">
        <v>0.15270666549308581</v>
      </c>
      <c r="N7" s="13">
        <v>1241744.2999999998</v>
      </c>
      <c r="O7" s="14">
        <v>8.8210332878454825E-2</v>
      </c>
    </row>
    <row r="8" spans="1:15" ht="18" hidden="1" customHeight="1" x14ac:dyDescent="0.65">
      <c r="A8" s="15" t="s">
        <v>20</v>
      </c>
      <c r="B8" s="16"/>
      <c r="C8" s="15">
        <v>0</v>
      </c>
      <c r="D8" s="17">
        <v>0</v>
      </c>
      <c r="E8" s="15">
        <v>0</v>
      </c>
      <c r="F8" s="17">
        <v>0</v>
      </c>
      <c r="J8" s="22" t="s">
        <v>21</v>
      </c>
      <c r="K8" s="13" t="s">
        <v>22</v>
      </c>
      <c r="L8" s="13">
        <v>0</v>
      </c>
      <c r="M8" s="14">
        <v>0</v>
      </c>
      <c r="N8" s="13">
        <v>0</v>
      </c>
      <c r="O8" s="14">
        <v>0</v>
      </c>
    </row>
    <row r="9" spans="1:15" ht="17.399999999999999" x14ac:dyDescent="0.65">
      <c r="A9" s="15"/>
      <c r="B9" s="16"/>
      <c r="C9" s="15"/>
      <c r="D9" s="17"/>
      <c r="E9" s="15"/>
      <c r="F9" s="17"/>
      <c r="J9" s="18" t="s">
        <v>23</v>
      </c>
      <c r="K9" s="19" t="s">
        <v>24</v>
      </c>
      <c r="L9" s="20">
        <v>1129444</v>
      </c>
      <c r="M9" s="21">
        <v>0.15270666549308581</v>
      </c>
      <c r="N9" s="20">
        <v>1241744.2999999998</v>
      </c>
      <c r="O9" s="21">
        <v>8.8210332878454825E-2</v>
      </c>
    </row>
    <row r="10" spans="1:15" ht="17.399999999999999" x14ac:dyDescent="0.65">
      <c r="A10" s="10"/>
      <c r="B10" s="11" t="s">
        <v>25</v>
      </c>
      <c r="C10" s="10">
        <v>-34750146</v>
      </c>
      <c r="D10" s="12">
        <v>-0.92004564254446863</v>
      </c>
      <c r="E10" s="10">
        <v>-37319998.039999992</v>
      </c>
      <c r="F10" s="12">
        <v>-0.91602246056264425</v>
      </c>
      <c r="J10" s="23" t="s">
        <v>26</v>
      </c>
      <c r="K10" s="23" t="s">
        <v>27</v>
      </c>
      <c r="L10" s="24">
        <v>7396167</v>
      </c>
      <c r="M10" s="25">
        <v>1</v>
      </c>
      <c r="N10" s="24">
        <v>14077084.389999997</v>
      </c>
      <c r="O10" s="25">
        <v>1</v>
      </c>
    </row>
    <row r="11" spans="1:15" ht="17.399999999999999" x14ac:dyDescent="0.65">
      <c r="A11" s="15" t="s">
        <v>28</v>
      </c>
      <c r="B11" s="16"/>
      <c r="C11" s="15">
        <v>1659810</v>
      </c>
      <c r="D11" s="17">
        <v>4.3945166675033093E-2</v>
      </c>
      <c r="E11" s="15">
        <v>158141.41999999993</v>
      </c>
      <c r="F11" s="17">
        <v>3.8815943267201344E-3</v>
      </c>
      <c r="J11" s="26"/>
      <c r="K11" s="26"/>
      <c r="L11" s="27">
        <v>0</v>
      </c>
      <c r="M11" s="28"/>
      <c r="N11" s="27">
        <v>0</v>
      </c>
      <c r="O11" s="28"/>
    </row>
    <row r="12" spans="1:15" ht="17.399999999999999" x14ac:dyDescent="0.65">
      <c r="A12" s="15" t="s">
        <v>29</v>
      </c>
      <c r="B12" s="16"/>
      <c r="C12" s="15">
        <v>-33286093</v>
      </c>
      <c r="D12" s="17">
        <v>-0.88128334257876029</v>
      </c>
      <c r="E12" s="15">
        <v>-33710388.240000002</v>
      </c>
      <c r="F12" s="17">
        <v>-0.82742428734936868</v>
      </c>
    </row>
    <row r="13" spans="1:15" ht="19.5" customHeight="1" x14ac:dyDescent="0.65">
      <c r="A13" s="15" t="s">
        <v>30</v>
      </c>
      <c r="B13" s="16"/>
      <c r="C13" s="15">
        <v>-267275</v>
      </c>
      <c r="D13" s="17">
        <v>-7.0763788765397656E-3</v>
      </c>
      <c r="E13" s="15">
        <v>-450539.66000000003</v>
      </c>
      <c r="F13" s="17">
        <v>-1.1058533483627623E-2</v>
      </c>
      <c r="J13" s="29" t="s">
        <v>31</v>
      </c>
      <c r="K13" s="29"/>
      <c r="L13" s="8" t="s">
        <v>2</v>
      </c>
      <c r="M13" s="9"/>
      <c r="N13" s="8" t="s">
        <v>4</v>
      </c>
      <c r="O13" s="8"/>
    </row>
    <row r="14" spans="1:15" ht="17.399999999999999" x14ac:dyDescent="0.65">
      <c r="A14" s="15" t="s">
        <v>32</v>
      </c>
      <c r="B14" s="16"/>
      <c r="C14" s="15">
        <v>-2690811</v>
      </c>
      <c r="D14" s="17">
        <v>-7.1241972205259921E-2</v>
      </c>
      <c r="E14" s="15">
        <v>-3128961.94</v>
      </c>
      <c r="F14" s="17">
        <v>-7.680063145270373E-2</v>
      </c>
      <c r="J14" s="13" t="s">
        <v>8</v>
      </c>
      <c r="K14" s="13" t="s">
        <v>33</v>
      </c>
      <c r="L14" s="13">
        <v>7276151</v>
      </c>
      <c r="M14" s="14"/>
      <c r="N14" s="13">
        <v>11306569.950000001</v>
      </c>
      <c r="O14" s="14"/>
    </row>
    <row r="15" spans="1:15" ht="17.399999999999999" x14ac:dyDescent="0.65">
      <c r="A15" s="15" t="s">
        <v>34</v>
      </c>
      <c r="B15" s="16"/>
      <c r="C15" s="15">
        <v>-107076</v>
      </c>
      <c r="D15" s="17">
        <v>-2.8349465703278345E-3</v>
      </c>
      <c r="E15" s="15">
        <v>-121859.25</v>
      </c>
      <c r="F15" s="17">
        <v>-2.9910454418480038E-3</v>
      </c>
      <c r="J15" s="13" t="s">
        <v>11</v>
      </c>
      <c r="K15" s="13" t="s">
        <v>35</v>
      </c>
      <c r="L15" s="13">
        <v>2479017</v>
      </c>
      <c r="M15" s="14"/>
      <c r="N15" s="13">
        <v>669330.26</v>
      </c>
      <c r="O15" s="14"/>
    </row>
    <row r="16" spans="1:15" ht="17.399999999999999" x14ac:dyDescent="0.65">
      <c r="A16" s="15" t="s">
        <v>36</v>
      </c>
      <c r="B16" s="16"/>
      <c r="C16" s="15">
        <v>-58701</v>
      </c>
      <c r="D16" s="17">
        <v>-1.5541689886138278E-3</v>
      </c>
      <c r="E16" s="15">
        <v>-66390.37</v>
      </c>
      <c r="F16" s="17">
        <v>-1.6295571618166241E-3</v>
      </c>
      <c r="J16" s="18" t="s">
        <v>14</v>
      </c>
      <c r="K16" s="19" t="s">
        <v>37</v>
      </c>
      <c r="L16" s="20">
        <v>4797134</v>
      </c>
      <c r="M16" s="21">
        <v>0.64859730722683795</v>
      </c>
      <c r="N16" s="20">
        <v>10637239.690000001</v>
      </c>
      <c r="O16" s="21">
        <v>0.75564224773394228</v>
      </c>
    </row>
    <row r="17" spans="1:15" ht="17.399999999999999" x14ac:dyDescent="0.65">
      <c r="A17" s="15"/>
      <c r="B17" s="16"/>
      <c r="C17" s="15"/>
      <c r="D17" s="17"/>
      <c r="E17" s="15"/>
      <c r="F17" s="17"/>
      <c r="J17" s="22"/>
      <c r="K17" s="22"/>
      <c r="L17" s="22"/>
      <c r="M17" s="14"/>
      <c r="N17" s="22"/>
      <c r="O17" s="14"/>
    </row>
    <row r="18" spans="1:15" ht="17.399999999999999" x14ac:dyDescent="0.65">
      <c r="A18" s="30" t="s">
        <v>38</v>
      </c>
      <c r="B18" s="31"/>
      <c r="C18" s="10">
        <v>3019878</v>
      </c>
      <c r="D18" s="12">
        <v>7.9954357455531408E-2</v>
      </c>
      <c r="E18" s="10">
        <v>3421358.9100000113</v>
      </c>
      <c r="F18" s="12">
        <v>8.3977539437355711E-2</v>
      </c>
      <c r="J18" s="22" t="s">
        <v>39</v>
      </c>
      <c r="K18" s="13" t="s">
        <v>40</v>
      </c>
      <c r="L18" s="13">
        <v>-116012</v>
      </c>
      <c r="M18" s="14">
        <v>-1.5685421921922529E-2</v>
      </c>
      <c r="N18" s="13">
        <v>48925</v>
      </c>
      <c r="O18" s="14">
        <v>3.4755066208706558E-3</v>
      </c>
    </row>
    <row r="19" spans="1:15" ht="17.399999999999999" x14ac:dyDescent="0.65">
      <c r="A19" s="15"/>
      <c r="B19" s="16"/>
      <c r="C19" s="15"/>
      <c r="D19" s="17"/>
      <c r="E19" s="15"/>
      <c r="F19" s="17"/>
      <c r="J19" s="22"/>
      <c r="K19" s="13"/>
      <c r="L19" s="13"/>
      <c r="M19" s="14"/>
      <c r="N19" s="13"/>
      <c r="O19" s="14"/>
    </row>
    <row r="20" spans="1:15" ht="17.399999999999999" x14ac:dyDescent="0.65">
      <c r="A20" s="32"/>
      <c r="B20" s="33" t="s">
        <v>41</v>
      </c>
      <c r="C20" s="34">
        <v>-1641164</v>
      </c>
      <c r="D20" s="35">
        <v>-4.3451494762089642E-2</v>
      </c>
      <c r="E20" s="34">
        <v>-1836607.61</v>
      </c>
      <c r="F20" s="35">
        <v>-4.5079686772681239E-2</v>
      </c>
      <c r="J20" s="36" t="s">
        <v>42</v>
      </c>
      <c r="K20" s="36" t="s">
        <v>43</v>
      </c>
      <c r="L20" s="37">
        <v>4681122</v>
      </c>
      <c r="M20" s="38">
        <v>0.63291188530491538</v>
      </c>
      <c r="N20" s="37">
        <v>10686164.690000001</v>
      </c>
      <c r="O20" s="38">
        <v>0.75911775435481299</v>
      </c>
    </row>
    <row r="21" spans="1:15" ht="17.399999999999999" x14ac:dyDescent="0.65">
      <c r="A21" s="15" t="s">
        <v>44</v>
      </c>
      <c r="B21" s="16"/>
      <c r="C21" s="15">
        <v>-1244429</v>
      </c>
      <c r="D21" s="17">
        <v>-3.2947530030693124E-2</v>
      </c>
      <c r="E21" s="15">
        <v>-1372615.7100000002</v>
      </c>
      <c r="F21" s="17">
        <v>-3.3690966937712667E-2</v>
      </c>
      <c r="J21" s="22" t="s">
        <v>18</v>
      </c>
      <c r="K21" s="13" t="s">
        <v>45</v>
      </c>
      <c r="L21" s="13">
        <v>2715045</v>
      </c>
      <c r="M21" s="14">
        <v>0.36708811469508462</v>
      </c>
      <c r="N21" s="13">
        <v>3390919.7000000114</v>
      </c>
      <c r="O21" s="14">
        <v>0.24088224564518709</v>
      </c>
    </row>
    <row r="22" spans="1:15" ht="17.399999999999999" x14ac:dyDescent="0.65">
      <c r="A22" s="15" t="s">
        <v>46</v>
      </c>
      <c r="B22" s="16"/>
      <c r="C22" s="15">
        <v>-310374</v>
      </c>
      <c r="D22" s="17">
        <v>-8.2174689642770683E-3</v>
      </c>
      <c r="E22" s="15">
        <v>-363691.93</v>
      </c>
      <c r="F22" s="17">
        <v>-8.9268487165595004E-3</v>
      </c>
      <c r="J22" s="23" t="s">
        <v>47</v>
      </c>
      <c r="K22" s="23" t="s">
        <v>48</v>
      </c>
      <c r="L22" s="39">
        <v>7396167</v>
      </c>
      <c r="M22" s="25">
        <v>1</v>
      </c>
      <c r="N22" s="39">
        <v>14077084.390000012</v>
      </c>
      <c r="O22" s="25">
        <v>1</v>
      </c>
    </row>
    <row r="23" spans="1:15" ht="17.399999999999999" x14ac:dyDescent="0.65">
      <c r="A23" s="15" t="s">
        <v>49</v>
      </c>
      <c r="B23" s="16"/>
      <c r="C23" s="15">
        <v>-85022</v>
      </c>
      <c r="D23" s="17">
        <v>-2.2510443731780525E-3</v>
      </c>
      <c r="E23" s="15">
        <v>-96613.97</v>
      </c>
      <c r="F23" s="17">
        <v>-2.3713979413736734E-3</v>
      </c>
    </row>
    <row r="24" spans="1:15" ht="17.399999999999999" x14ac:dyDescent="0.65">
      <c r="A24" s="15" t="s">
        <v>50</v>
      </c>
      <c r="B24" s="16"/>
      <c r="C24" s="15">
        <v>0</v>
      </c>
      <c r="D24" s="17">
        <v>0</v>
      </c>
      <c r="E24" s="15">
        <v>0</v>
      </c>
      <c r="F24" s="17">
        <v>0</v>
      </c>
      <c r="L24" s="40"/>
      <c r="N24" s="40"/>
    </row>
    <row r="25" spans="1:15" ht="17.399999999999999" x14ac:dyDescent="0.65">
      <c r="A25" s="15" t="s">
        <v>51</v>
      </c>
      <c r="B25" s="16"/>
      <c r="C25" s="15">
        <v>-1339</v>
      </c>
      <c r="D25" s="17">
        <v>-3.5451393941396488E-5</v>
      </c>
      <c r="E25" s="15">
        <v>-3686</v>
      </c>
      <c r="F25" s="17">
        <v>-9.047317703540554E-5</v>
      </c>
    </row>
    <row r="26" spans="1:15" ht="17.399999999999999" x14ac:dyDescent="0.65">
      <c r="A26" s="15"/>
      <c r="B26" s="16"/>
      <c r="C26" s="15"/>
      <c r="D26" s="17"/>
      <c r="E26" s="15"/>
      <c r="F26" s="17"/>
    </row>
    <row r="27" spans="1:15" ht="17.399999999999999" x14ac:dyDescent="0.65">
      <c r="A27" s="10" t="s">
        <v>52</v>
      </c>
      <c r="B27" s="11"/>
      <c r="C27" s="10">
        <v>1378714</v>
      </c>
      <c r="D27" s="12">
        <v>3.6502862693441759E-2</v>
      </c>
      <c r="E27" s="10">
        <v>1584751.3000000112</v>
      </c>
      <c r="F27" s="12">
        <v>3.8897852664674465E-2</v>
      </c>
      <c r="K27" s="41"/>
      <c r="L27" s="42" t="str">
        <f>+L13</f>
        <v>31/12/2017</v>
      </c>
      <c r="N27" s="42" t="str">
        <f>+N13</f>
        <v>31/12/2018</v>
      </c>
    </row>
    <row r="28" spans="1:15" ht="17.399999999999999" x14ac:dyDescent="0.65">
      <c r="A28" s="43"/>
      <c r="B28" s="44"/>
      <c r="C28" s="43"/>
      <c r="D28" s="17"/>
      <c r="E28" s="43"/>
      <c r="F28" s="17"/>
      <c r="K28" s="45"/>
      <c r="L28" s="46"/>
      <c r="N28" s="46"/>
    </row>
    <row r="29" spans="1:15" ht="17.399999999999999" x14ac:dyDescent="0.65">
      <c r="A29" s="32"/>
      <c r="B29" s="33" t="s">
        <v>53</v>
      </c>
      <c r="C29" s="34">
        <v>-388726</v>
      </c>
      <c r="D29" s="35">
        <v>-1.0291918268307164E-2</v>
      </c>
      <c r="E29" s="34">
        <v>-461718.85000000003</v>
      </c>
      <c r="F29" s="35">
        <v>-1.1332927633378691E-2</v>
      </c>
      <c r="K29" s="47" t="s">
        <v>54</v>
      </c>
      <c r="L29" s="48">
        <f>+D34</f>
        <v>2.6210944425134598E-2</v>
      </c>
      <c r="N29" s="49">
        <f>+E34/E3</f>
        <v>2.7564925031295776E-2</v>
      </c>
    </row>
    <row r="30" spans="1:15" ht="18" hidden="1" customHeight="1" x14ac:dyDescent="0.65">
      <c r="A30" s="15" t="s">
        <v>55</v>
      </c>
      <c r="B30" s="16"/>
      <c r="C30" s="15">
        <v>-19713</v>
      </c>
      <c r="D30" s="17">
        <v>-5.2192182880265049E-4</v>
      </c>
      <c r="E30" s="15">
        <v>-7364.14</v>
      </c>
      <c r="F30" s="17">
        <v>-1.8075342971609099E-4</v>
      </c>
      <c r="K30" s="47"/>
      <c r="L30" s="48"/>
      <c r="N30" s="49"/>
    </row>
    <row r="31" spans="1:15" ht="18" hidden="1" customHeight="1" x14ac:dyDescent="0.65">
      <c r="A31" s="15" t="s">
        <v>56</v>
      </c>
      <c r="B31" s="16"/>
      <c r="C31" s="15">
        <v>-369013</v>
      </c>
      <c r="D31" s="17">
        <v>-9.7699964395045122E-3</v>
      </c>
      <c r="E31" s="15">
        <v>-454354.71</v>
      </c>
      <c r="F31" s="17">
        <v>-1.11521742036626E-2</v>
      </c>
      <c r="K31" s="47" t="s">
        <v>57</v>
      </c>
      <c r="L31" s="50">
        <v>2.7435447360465095</v>
      </c>
      <c r="N31" s="51"/>
    </row>
    <row r="32" spans="1:15" ht="18" hidden="1" customHeight="1" x14ac:dyDescent="0.65">
      <c r="A32" s="15" t="s">
        <v>58</v>
      </c>
      <c r="B32" s="16"/>
      <c r="C32" s="15">
        <v>0</v>
      </c>
      <c r="D32" s="17">
        <v>0</v>
      </c>
      <c r="E32" s="15">
        <v>0</v>
      </c>
      <c r="F32" s="17">
        <v>0</v>
      </c>
      <c r="K32" s="47"/>
      <c r="L32" s="48"/>
      <c r="N32" s="49"/>
    </row>
    <row r="33" spans="1:15" ht="17.399999999999999" x14ac:dyDescent="0.65">
      <c r="A33" s="15"/>
      <c r="B33" s="16"/>
      <c r="C33" s="15"/>
      <c r="D33" s="17"/>
      <c r="E33" s="15"/>
      <c r="F33" s="17"/>
      <c r="K33" s="47" t="s">
        <v>59</v>
      </c>
      <c r="L33" s="52">
        <f>+C3/L22</f>
        <v>5.1067024311376423</v>
      </c>
      <c r="M33" s="53"/>
      <c r="N33" s="54">
        <f>+E3/N10</f>
        <v>2.894161590658761</v>
      </c>
    </row>
    <row r="34" spans="1:15" ht="17.399999999999999" x14ac:dyDescent="0.65">
      <c r="A34" s="10" t="s">
        <v>60</v>
      </c>
      <c r="B34" s="11"/>
      <c r="C34" s="10">
        <v>989988</v>
      </c>
      <c r="D34" s="12">
        <v>2.6210944425134598E-2</v>
      </c>
      <c r="E34" s="10">
        <v>1123032.4500000111</v>
      </c>
      <c r="F34" s="55">
        <v>2.7564925031295776E-2</v>
      </c>
      <c r="K34" s="47" t="s">
        <v>61</v>
      </c>
      <c r="L34" s="56">
        <f>+C34/L22</f>
        <v>0.13385149361824847</v>
      </c>
      <c r="M34" s="57"/>
      <c r="N34" s="58">
        <f>+N29*N33</f>
        <v>7.977734727496448E-2</v>
      </c>
      <c r="O34" s="59"/>
    </row>
    <row r="35" spans="1:15" ht="17.399999999999999" x14ac:dyDescent="0.65">
      <c r="A35" s="43"/>
      <c r="B35" s="44"/>
      <c r="C35" s="43"/>
      <c r="D35" s="17"/>
      <c r="E35" s="43"/>
      <c r="F35" s="17"/>
      <c r="K35" s="47" t="s">
        <v>62</v>
      </c>
      <c r="L35" s="60">
        <f>+C53/L21</f>
        <v>0.20305409302608243</v>
      </c>
      <c r="M35" s="61"/>
      <c r="N35" s="62">
        <f>+E53/N21</f>
        <v>0.19931892223811989</v>
      </c>
    </row>
    <row r="36" spans="1:15" ht="17.399999999999999" x14ac:dyDescent="0.65">
      <c r="A36" s="32"/>
      <c r="B36" s="33" t="s">
        <v>63</v>
      </c>
      <c r="C36" s="34">
        <v>-202227</v>
      </c>
      <c r="D36" s="35">
        <v>-5.354166574000588E-3</v>
      </c>
      <c r="E36" s="34">
        <v>-145370.99000000002</v>
      </c>
      <c r="F36" s="35">
        <v>-3.568143058622401E-3</v>
      </c>
    </row>
    <row r="37" spans="1:15" ht="17.399999999999999" x14ac:dyDescent="0.65">
      <c r="A37" s="63" t="s">
        <v>64</v>
      </c>
      <c r="B37" s="44"/>
      <c r="C37" s="16">
        <v>-214552</v>
      </c>
      <c r="D37" s="17">
        <v>-5.6804835496000747E-3</v>
      </c>
      <c r="E37" s="16">
        <v>-220938.38</v>
      </c>
      <c r="F37" s="17">
        <v>-5.4229509407638906E-3</v>
      </c>
    </row>
    <row r="38" spans="1:15" ht="17.399999999999999" x14ac:dyDescent="0.65">
      <c r="A38" s="63" t="s">
        <v>65</v>
      </c>
      <c r="B38" s="44"/>
      <c r="C38" s="16">
        <v>121</v>
      </c>
      <c r="D38" s="17">
        <v>3.2035987056825806E-6</v>
      </c>
      <c r="E38" s="16">
        <v>9.59</v>
      </c>
      <c r="F38" s="17">
        <v>2.3538734882515981E-7</v>
      </c>
      <c r="K38" s="47" t="s">
        <v>66</v>
      </c>
      <c r="L38" s="48">
        <f>+C36/L16</f>
        <v>-4.2155795522910135E-2</v>
      </c>
      <c r="N38" s="49">
        <f>+E36/N16</f>
        <v>-1.3666232428386691E-2</v>
      </c>
    </row>
    <row r="39" spans="1:15" ht="17.399999999999999" x14ac:dyDescent="0.65">
      <c r="A39" s="63" t="s">
        <v>67</v>
      </c>
      <c r="B39" s="44"/>
      <c r="C39" s="16">
        <v>12204</v>
      </c>
      <c r="D39" s="17">
        <v>3.2311337689380342E-4</v>
      </c>
      <c r="E39" s="16">
        <v>75557.799999999988</v>
      </c>
      <c r="F39" s="17">
        <v>1.854572494792665E-3</v>
      </c>
      <c r="K39" s="47"/>
      <c r="L39" s="48"/>
      <c r="N39" s="48"/>
    </row>
    <row r="40" spans="1:15" ht="17.399999999999999" x14ac:dyDescent="0.65">
      <c r="A40" s="63" t="s">
        <v>68</v>
      </c>
      <c r="B40" s="44"/>
      <c r="C40" s="16"/>
      <c r="D40" s="17">
        <v>0</v>
      </c>
      <c r="E40" s="16"/>
      <c r="F40" s="17">
        <v>0</v>
      </c>
      <c r="K40" s="47" t="s">
        <v>69</v>
      </c>
      <c r="L40" s="48">
        <f>-C48/C46</f>
        <v>0.30447140932281652</v>
      </c>
      <c r="N40" s="49">
        <f>-E48/E46</f>
        <v>0.29272127541938142</v>
      </c>
    </row>
    <row r="41" spans="1:15" ht="17.399999999999999" x14ac:dyDescent="0.65">
      <c r="A41" s="64"/>
      <c r="B41" s="65"/>
      <c r="C41" s="64"/>
      <c r="D41" s="66"/>
      <c r="E41" s="64"/>
      <c r="F41" s="66"/>
      <c r="K41" s="47"/>
      <c r="L41" s="48"/>
      <c r="N41" s="48"/>
    </row>
    <row r="42" spans="1:15" ht="17.399999999999999" x14ac:dyDescent="0.65">
      <c r="A42" s="32"/>
      <c r="B42" s="33" t="s">
        <v>70</v>
      </c>
      <c r="C42" s="34">
        <v>4875</v>
      </c>
      <c r="D42" s="35">
        <v>1.2907060900993868E-4</v>
      </c>
      <c r="E42" s="34">
        <v>-22063</v>
      </c>
      <c r="F42" s="35">
        <v>-5.4153817279765394E-4</v>
      </c>
      <c r="K42" s="47" t="s">
        <v>71</v>
      </c>
      <c r="L42" s="67">
        <f>+(L16+L18)/L21</f>
        <v>1.724141588813445</v>
      </c>
      <c r="N42" s="68">
        <f>+(N16+N18)/N21</f>
        <v>3.1514060005608404</v>
      </c>
    </row>
    <row r="43" spans="1:15" ht="17.399999999999999" x14ac:dyDescent="0.65">
      <c r="A43" s="15" t="s">
        <v>72</v>
      </c>
      <c r="B43" s="16"/>
      <c r="C43" s="15">
        <v>4875</v>
      </c>
      <c r="D43" s="17">
        <v>1.2907060900993868E-4</v>
      </c>
      <c r="E43" s="15">
        <v>62458</v>
      </c>
      <c r="F43" s="17">
        <v>1.5330368126091588E-3</v>
      </c>
      <c r="K43" s="69"/>
      <c r="L43" s="70"/>
      <c r="N43" s="70"/>
    </row>
    <row r="44" spans="1:15" ht="17.399999999999999" x14ac:dyDescent="0.65">
      <c r="A44" s="15" t="s">
        <v>73</v>
      </c>
      <c r="B44" s="16"/>
      <c r="C44" s="15">
        <v>0</v>
      </c>
      <c r="D44" s="17">
        <v>0</v>
      </c>
      <c r="E44" s="15">
        <v>-84521</v>
      </c>
      <c r="F44" s="17">
        <v>-2.0745749854068126E-3</v>
      </c>
      <c r="K44" s="47" t="s">
        <v>74</v>
      </c>
      <c r="L44" s="48">
        <f>-C36/(L16+L18)</f>
        <v>4.3200540383267087E-2</v>
      </c>
      <c r="N44" s="49">
        <f>-E36/(N16+N18)</f>
        <v>1.3603663635844639E-2</v>
      </c>
    </row>
    <row r="45" spans="1:15" ht="17.399999999999999" x14ac:dyDescent="0.65">
      <c r="A45" s="15"/>
      <c r="B45" s="16"/>
      <c r="C45" s="15"/>
      <c r="D45" s="17"/>
      <c r="E45" s="15"/>
      <c r="F45" s="17"/>
      <c r="K45" s="71"/>
      <c r="L45" s="71"/>
      <c r="N45" s="71"/>
    </row>
    <row r="46" spans="1:15" ht="17.399999999999999" x14ac:dyDescent="0.65">
      <c r="A46" s="10" t="s">
        <v>75</v>
      </c>
      <c r="B46" s="11"/>
      <c r="C46" s="10">
        <v>792636</v>
      </c>
      <c r="D46" s="12">
        <v>2.0985848460143949E-2</v>
      </c>
      <c r="E46" s="10">
        <v>955598.46000001114</v>
      </c>
      <c r="F46" s="12">
        <v>2.3455243799875718E-2</v>
      </c>
      <c r="K46" s="47" t="s">
        <v>76</v>
      </c>
      <c r="L46" s="48">
        <f>+C42/L22</f>
        <v>6.5912519281946991E-4</v>
      </c>
      <c r="N46" s="49">
        <f>+E42/N10</f>
        <v>-1.5672989795864969E-3</v>
      </c>
    </row>
    <row r="47" spans="1:15" ht="17.399999999999999" x14ac:dyDescent="0.65">
      <c r="A47" s="15"/>
      <c r="B47" s="16"/>
      <c r="C47" s="15"/>
      <c r="D47" s="17"/>
      <c r="E47" s="15"/>
      <c r="F47" s="17"/>
      <c r="K47" s="71"/>
      <c r="L47" s="71"/>
      <c r="N47" s="71"/>
    </row>
    <row r="48" spans="1:15" ht="17.399999999999999" x14ac:dyDescent="0.65">
      <c r="A48" s="72"/>
      <c r="B48" s="73" t="s">
        <v>77</v>
      </c>
      <c r="C48" s="74">
        <v>-241335</v>
      </c>
      <c r="D48" s="75">
        <v>-6.3895908564950872E-3</v>
      </c>
      <c r="E48" s="74">
        <v>-279724</v>
      </c>
      <c r="F48" s="75">
        <v>-6.8658488803721588E-3</v>
      </c>
      <c r="K48" s="47" t="s">
        <v>78</v>
      </c>
      <c r="L48" s="48">
        <f>+L34+L46</f>
        <v>0.13451061881106793</v>
      </c>
      <c r="N48" s="49">
        <f>+N34+N46</f>
        <v>7.8210048295377976E-2</v>
      </c>
    </row>
    <row r="49" spans="1:14" ht="17.399999999999999" x14ac:dyDescent="0.65">
      <c r="A49" s="15" t="s">
        <v>79</v>
      </c>
      <c r="B49" s="16"/>
      <c r="C49" s="15">
        <v>-241335</v>
      </c>
      <c r="D49" s="17">
        <v>-6.3895908564950872E-3</v>
      </c>
      <c r="E49" s="15">
        <v>-279724</v>
      </c>
      <c r="F49" s="17">
        <v>-6.8658488803721588E-3</v>
      </c>
      <c r="K49" s="71"/>
      <c r="L49" s="71"/>
      <c r="N49" s="71"/>
    </row>
    <row r="50" spans="1:14" ht="17.399999999999999" x14ac:dyDescent="0.65">
      <c r="A50" s="15" t="s">
        <v>80</v>
      </c>
      <c r="B50" s="16"/>
      <c r="C50" s="15">
        <v>0</v>
      </c>
      <c r="D50" s="17">
        <v>0</v>
      </c>
      <c r="E50" s="15">
        <v>0</v>
      </c>
      <c r="F50" s="17">
        <v>0</v>
      </c>
      <c r="K50" s="47" t="s">
        <v>81</v>
      </c>
      <c r="L50" s="60">
        <f>+(L48+(L48-L44)*L42)*(1-L40)</f>
        <v>0.20305409302608241</v>
      </c>
      <c r="M50" s="61"/>
      <c r="N50" s="62">
        <f>(N48+(N48-N44)*N42)*(1-N40)</f>
        <v>0.19931892223812014</v>
      </c>
    </row>
    <row r="51" spans="1:14" ht="17.399999999999999" x14ac:dyDescent="0.65">
      <c r="A51" s="15" t="s">
        <v>82</v>
      </c>
      <c r="B51" s="16"/>
      <c r="C51" s="15">
        <v>0</v>
      </c>
      <c r="D51" s="17">
        <v>0</v>
      </c>
      <c r="E51" s="15">
        <v>0</v>
      </c>
      <c r="F51" s="17">
        <v>0</v>
      </c>
      <c r="K51" s="76" t="s">
        <v>83</v>
      </c>
    </row>
    <row r="52" spans="1:14" ht="17.399999999999999" x14ac:dyDescent="0.65">
      <c r="A52" s="15"/>
      <c r="B52" s="16"/>
      <c r="C52" s="15"/>
      <c r="D52" s="17"/>
      <c r="E52" s="15"/>
      <c r="F52" s="17"/>
    </row>
    <row r="53" spans="1:14" ht="17.399999999999999" x14ac:dyDescent="0.65">
      <c r="A53" s="30" t="s">
        <v>84</v>
      </c>
      <c r="B53" s="77"/>
      <c r="C53" s="10">
        <v>551301</v>
      </c>
      <c r="D53" s="12">
        <v>1.4596257603648861E-2</v>
      </c>
      <c r="E53" s="10">
        <v>675874.46000001114</v>
      </c>
      <c r="F53" s="12">
        <v>1.658939491950356E-2</v>
      </c>
    </row>
    <row r="54" spans="1:14" ht="16.8" x14ac:dyDescent="0.65">
      <c r="K54" s="78" t="s">
        <v>85</v>
      </c>
      <c r="L54" s="79">
        <f>+L16/C27</f>
        <v>3.4794264800386445</v>
      </c>
      <c r="M54" s="78"/>
      <c r="N54" s="80">
        <f>+N16/E27</f>
        <v>6.7122454419188209</v>
      </c>
    </row>
  </sheetData>
  <mergeCells count="4">
    <mergeCell ref="A1:F1"/>
    <mergeCell ref="J1:O1"/>
    <mergeCell ref="J2:K2"/>
    <mergeCell ref="J13:K1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6061-4B35-4622-AB73-2AE6BB6CFE0F}">
  <dimension ref="A1:J14"/>
  <sheetViews>
    <sheetView tabSelected="1" workbookViewId="0">
      <selection activeCell="G15" sqref="G15"/>
    </sheetView>
  </sheetViews>
  <sheetFormatPr defaultRowHeight="14.4" x14ac:dyDescent="0.55000000000000004"/>
  <cols>
    <col min="6" max="6" width="10.7890625" bestFit="1" customWidth="1"/>
    <col min="8" max="8" width="10.7890625" bestFit="1" customWidth="1"/>
  </cols>
  <sheetData>
    <row r="1" spans="1:10" x14ac:dyDescent="0.55000000000000004">
      <c r="A1" s="81" t="s">
        <v>86</v>
      </c>
      <c r="B1" s="82"/>
      <c r="C1" s="83"/>
      <c r="D1" s="82"/>
      <c r="E1" s="83"/>
      <c r="F1" s="84">
        <v>2017</v>
      </c>
      <c r="G1" s="83"/>
      <c r="H1" s="84">
        <v>2018</v>
      </c>
      <c r="I1" s="83"/>
      <c r="J1" s="82"/>
    </row>
    <row r="2" spans="1:10" x14ac:dyDescent="0.55000000000000004">
      <c r="A2" s="82" t="s">
        <v>87</v>
      </c>
      <c r="B2" s="82"/>
      <c r="C2" s="83"/>
      <c r="D2" s="82"/>
      <c r="E2" s="83"/>
      <c r="F2" s="85">
        <v>10880193</v>
      </c>
      <c r="G2" s="83"/>
      <c r="H2" s="85">
        <v>13495357.649999999</v>
      </c>
      <c r="I2" s="83"/>
      <c r="J2" s="82"/>
    </row>
    <row r="3" spans="1:10" x14ac:dyDescent="0.55000000000000004">
      <c r="A3" s="82" t="s">
        <v>88</v>
      </c>
      <c r="B3" s="82"/>
      <c r="C3" s="83"/>
      <c r="D3" s="82"/>
      <c r="E3" s="83"/>
      <c r="F3" s="85">
        <f>+F2/1.22</f>
        <v>8918190.9836065583</v>
      </c>
      <c r="G3" s="83"/>
      <c r="H3" s="85">
        <f>+H2/1.22</f>
        <v>11061768.565573769</v>
      </c>
      <c r="I3" s="83"/>
      <c r="J3" s="82"/>
    </row>
    <row r="4" spans="1:10" x14ac:dyDescent="0.55000000000000004">
      <c r="A4" s="82" t="s">
        <v>89</v>
      </c>
      <c r="B4" s="82"/>
      <c r="C4" s="83"/>
      <c r="D4" s="82"/>
      <c r="E4" s="83"/>
      <c r="F4" s="85">
        <v>37686602</v>
      </c>
      <c r="G4" s="83"/>
      <c r="H4" s="85">
        <v>40660022.660000004</v>
      </c>
      <c r="I4" s="83"/>
      <c r="J4" s="82"/>
    </row>
    <row r="5" spans="1:10" x14ac:dyDescent="0.55000000000000004">
      <c r="A5" s="82" t="s">
        <v>90</v>
      </c>
      <c r="B5" s="82"/>
      <c r="C5" s="83"/>
      <c r="D5" s="82"/>
      <c r="E5" s="83"/>
      <c r="F5" s="85">
        <f>+F4/365</f>
        <v>103250.96438356164</v>
      </c>
      <c r="G5" s="83"/>
      <c r="H5" s="85">
        <f>+H4/365</f>
        <v>111397.3223561644</v>
      </c>
      <c r="I5" s="83"/>
      <c r="J5" s="82"/>
    </row>
    <row r="6" spans="1:10" x14ac:dyDescent="0.55000000000000004">
      <c r="A6" s="81" t="s">
        <v>91</v>
      </c>
      <c r="B6" s="81"/>
      <c r="C6" s="86"/>
      <c r="D6" s="81"/>
      <c r="E6" s="86"/>
      <c r="F6" s="87">
        <f>+F3/F5</f>
        <v>86.373924319746152</v>
      </c>
      <c r="G6" s="83"/>
      <c r="H6" s="87">
        <f>+H3/H5</f>
        <v>99.3001297661949</v>
      </c>
      <c r="I6" s="83"/>
      <c r="J6" s="87">
        <f>+H6-F6</f>
        <v>12.926205446448748</v>
      </c>
    </row>
    <row r="7" spans="1:10" x14ac:dyDescent="0.55000000000000004">
      <c r="A7" s="82"/>
      <c r="B7" s="82"/>
      <c r="C7" s="83"/>
      <c r="D7" s="82"/>
      <c r="E7" s="83"/>
      <c r="F7" s="82"/>
      <c r="G7" s="83"/>
      <c r="H7" s="82"/>
      <c r="I7" s="83"/>
      <c r="J7" s="82"/>
    </row>
    <row r="8" spans="1:10" x14ac:dyDescent="0.55000000000000004">
      <c r="A8" s="82"/>
      <c r="B8" s="82"/>
      <c r="C8" s="83"/>
      <c r="D8" s="82"/>
      <c r="E8" s="83"/>
      <c r="F8" s="82"/>
      <c r="G8" s="83"/>
      <c r="H8" s="82"/>
      <c r="I8" s="83"/>
      <c r="J8" s="82"/>
    </row>
    <row r="9" spans="1:10" x14ac:dyDescent="0.55000000000000004">
      <c r="A9" s="81" t="s">
        <v>92</v>
      </c>
      <c r="B9" s="82"/>
      <c r="C9" s="83"/>
      <c r="D9" s="82"/>
      <c r="E9" s="83"/>
      <c r="F9" s="84">
        <f>+F1</f>
        <v>2017</v>
      </c>
      <c r="G9" s="83"/>
      <c r="H9" s="84"/>
      <c r="I9" s="83"/>
      <c r="J9" s="82"/>
    </row>
    <row r="10" spans="1:10" x14ac:dyDescent="0.55000000000000004">
      <c r="A10" s="82" t="s">
        <v>93</v>
      </c>
      <c r="B10" s="82"/>
      <c r="C10" s="83"/>
      <c r="D10" s="82"/>
      <c r="E10" s="83"/>
      <c r="F10" s="85">
        <v>12300696</v>
      </c>
      <c r="G10" s="83"/>
      <c r="H10" s="85">
        <v>6784907.6100000003</v>
      </c>
      <c r="I10" s="83"/>
      <c r="J10" s="82"/>
    </row>
    <row r="11" spans="1:10" x14ac:dyDescent="0.55000000000000004">
      <c r="A11" s="82" t="s">
        <v>94</v>
      </c>
      <c r="B11" s="82"/>
      <c r="C11" s="83"/>
      <c r="D11" s="82"/>
      <c r="E11" s="83"/>
      <c r="F11" s="85">
        <f>+F10/1.22</f>
        <v>10082537.704918033</v>
      </c>
      <c r="G11" s="83"/>
      <c r="H11" s="85">
        <f>+H10/1.22</f>
        <v>5561399.680327869</v>
      </c>
      <c r="I11" s="83"/>
      <c r="J11" s="82"/>
    </row>
    <row r="12" spans="1:10" x14ac:dyDescent="0.55000000000000004">
      <c r="A12" s="82" t="s">
        <v>95</v>
      </c>
      <c r="B12" s="82"/>
      <c r="C12" s="83"/>
      <c r="D12" s="82"/>
      <c r="E12" s="83"/>
      <c r="F12" s="85">
        <v>35976904</v>
      </c>
      <c r="G12" s="83"/>
      <c r="H12" s="85">
        <v>36839350.18</v>
      </c>
      <c r="I12" s="83"/>
      <c r="J12" s="82"/>
    </row>
    <row r="13" spans="1:10" x14ac:dyDescent="0.55000000000000004">
      <c r="A13" s="82" t="s">
        <v>96</v>
      </c>
      <c r="B13" s="82"/>
      <c r="C13" s="83"/>
      <c r="D13" s="82"/>
      <c r="E13" s="83"/>
      <c r="F13" s="88">
        <f>+F12/365</f>
        <v>98566.860273972605</v>
      </c>
      <c r="G13" s="83"/>
      <c r="H13" s="88">
        <f>+H12/365</f>
        <v>100929.72652054795</v>
      </c>
      <c r="I13" s="83"/>
      <c r="J13" s="82"/>
    </row>
    <row r="14" spans="1:10" x14ac:dyDescent="0.55000000000000004">
      <c r="A14" s="81" t="s">
        <v>97</v>
      </c>
      <c r="B14" s="82"/>
      <c r="C14" s="83"/>
      <c r="D14" s="82"/>
      <c r="E14" s="83"/>
      <c r="F14" s="89">
        <f>+F11/F13</f>
        <v>102.29135509534343</v>
      </c>
      <c r="G14" s="83"/>
      <c r="H14" s="90">
        <f>+H11/H13</f>
        <v>55.101701669583363</v>
      </c>
      <c r="I14" s="83"/>
      <c r="J14" s="87">
        <f>+H14-F14</f>
        <v>-47.189653425760071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Leva finanziaria</vt:lpstr>
      <vt:lpstr>Indici di rotazione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2020-05-19T17:15:49Z</dcterms:created>
  <dcterms:modified xsi:type="dcterms:W3CDTF">2020-05-19T17:19:15Z</dcterms:modified>
</cp:coreProperties>
</file>